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105" windowWidth="9510" windowHeight="6990" activeTab="0"/>
  </bookViews>
  <sheets>
    <sheet name="Investition" sheetId="1" r:id="rId1"/>
    <sheet name="Maßnahmen" sheetId="2" r:id="rId2"/>
  </sheets>
  <definedNames/>
  <calcPr fullCalcOnLoad="1"/>
</workbook>
</file>

<file path=xl/sharedStrings.xml><?xml version="1.0" encoding="utf-8"?>
<sst xmlns="http://schemas.openxmlformats.org/spreadsheetml/2006/main" count="101" uniqueCount="96">
  <si>
    <t>vorher</t>
  </si>
  <si>
    <t>Miete</t>
  </si>
  <si>
    <t>Differenz</t>
  </si>
  <si>
    <t>Zins:</t>
  </si>
  <si>
    <t>Mögliche Investition</t>
  </si>
  <si>
    <t>Bemerkung</t>
  </si>
  <si>
    <t>heutiger Barwert</t>
  </si>
  <si>
    <t>Vervielfältiger</t>
  </si>
  <si>
    <t>Beispiel:</t>
  </si>
  <si>
    <t>Veränderungssatz</t>
  </si>
  <si>
    <t>Sanierungen / Modernisierungen rechnen sich !</t>
  </si>
  <si>
    <t>Mietsteigerung:</t>
  </si>
  <si>
    <t>Summe:</t>
  </si>
  <si>
    <t>gem. § 559 BGB &lt; 11 v.H. der aufgewendeten Mod.-Kosten</t>
  </si>
  <si>
    <t>Gesamtveränd.:</t>
  </si>
  <si>
    <r>
      <t xml:space="preserve">Parameter
</t>
    </r>
    <r>
      <rPr>
        <sz val="8"/>
        <rFont val="Arial"/>
        <family val="2"/>
      </rPr>
      <t>(alle Angaben je m2 MFL)</t>
    </r>
  </si>
  <si>
    <t>Verhältnis Investition / Herstellkosten (HK)</t>
  </si>
  <si>
    <t>Energieverbrauch (kwh/J)</t>
  </si>
  <si>
    <t>im Mon</t>
  </si>
  <si>
    <t>pro Jahr</t>
  </si>
  <si>
    <t xml:space="preserve">über ND </t>
  </si>
  <si>
    <r>
      <t>(&lt; 200</t>
    </r>
    <r>
      <rPr>
        <vertAlign val="subscript"/>
        <sz val="8"/>
        <rFont val="Arial"/>
        <family val="2"/>
      </rPr>
      <t>Teilmod.</t>
    </r>
    <r>
      <rPr>
        <sz val="8"/>
        <rFont val="Arial"/>
        <family val="0"/>
      </rPr>
      <t>)</t>
    </r>
  </si>
  <si>
    <r>
      <t xml:space="preserve">nachher </t>
    </r>
    <r>
      <rPr>
        <vertAlign val="superscript"/>
        <sz val="10"/>
        <rFont val="Arial"/>
        <family val="2"/>
      </rPr>
      <t>1)</t>
    </r>
  </si>
  <si>
    <r>
      <t xml:space="preserve">Wert </t>
    </r>
    <r>
      <rPr>
        <vertAlign val="superscript"/>
        <sz val="10"/>
        <rFont val="Arial"/>
        <family val="2"/>
      </rPr>
      <t>2)</t>
    </r>
  </si>
  <si>
    <r>
      <t xml:space="preserve">Sonstige Betriebskosten </t>
    </r>
    <r>
      <rPr>
        <vertAlign val="superscript"/>
        <sz val="10"/>
        <rFont val="Arial"/>
        <family val="2"/>
      </rPr>
      <t>3)</t>
    </r>
  </si>
  <si>
    <t>2) incl. Verzinsung über Nutzungsdauer (ND) der Modernisierung</t>
  </si>
  <si>
    <t xml:space="preserve">1) abhängig vom Markt bzw. der tatsächlichen Verbesserung des Gebäudes </t>
  </si>
  <si>
    <t xml:space="preserve">3) Sonst. Betriebskosten ca. 0,90 - 2,60 €/m2, i.M. ca. 1,65 €/m2   </t>
  </si>
  <si>
    <t>(&gt; 70, &lt;100)</t>
  </si>
  <si>
    <r>
      <t>NK</t>
    </r>
    <r>
      <rPr>
        <vertAlign val="subscript"/>
        <sz val="8"/>
        <rFont val="Arial"/>
        <family val="2"/>
      </rPr>
      <t>min</t>
    </r>
    <r>
      <rPr>
        <sz val="8"/>
        <rFont val="Arial"/>
        <family val="0"/>
      </rPr>
      <t>:</t>
    </r>
  </si>
  <si>
    <r>
      <t>BK</t>
    </r>
    <r>
      <rPr>
        <vertAlign val="subscript"/>
        <sz val="8"/>
        <rFont val="Arial"/>
        <family val="2"/>
      </rPr>
      <t>min</t>
    </r>
    <r>
      <rPr>
        <sz val="8"/>
        <rFont val="Arial"/>
        <family val="0"/>
      </rPr>
      <t>:</t>
    </r>
  </si>
  <si>
    <r>
      <t xml:space="preserve">Heizkosten </t>
    </r>
    <r>
      <rPr>
        <sz val="8"/>
        <rFont val="Arial"/>
        <family val="2"/>
      </rPr>
      <t>(bei 6 €ct/kwh)</t>
    </r>
  </si>
  <si>
    <t xml:space="preserve">Zul. Mietsteigerung </t>
  </si>
  <si>
    <t>verm. Wohngebäude, moderne Bauweise, mittlerer Standard,
mittlerer Sanierungs- und Modernisierungsbedarf</t>
  </si>
  <si>
    <r>
      <t xml:space="preserve">HK 
</t>
    </r>
    <r>
      <rPr>
        <sz val="8"/>
        <rFont val="Arial"/>
        <family val="2"/>
      </rPr>
      <t xml:space="preserve">(/m2 </t>
    </r>
    <r>
      <rPr>
        <vertAlign val="subscript"/>
        <sz val="8"/>
        <rFont val="Arial"/>
        <family val="2"/>
      </rPr>
      <t>MFL</t>
    </r>
    <r>
      <rPr>
        <sz val="8"/>
        <rFont val="Arial"/>
        <family val="2"/>
      </rPr>
      <t>):</t>
    </r>
  </si>
  <si>
    <t>Investition</t>
  </si>
  <si>
    <t>Vergleich mit
 Investitionsre.:</t>
  </si>
  <si>
    <t>Gesamt</t>
  </si>
  <si>
    <t>Techn. Ausbau</t>
  </si>
  <si>
    <t>Aufzüge</t>
  </si>
  <si>
    <t>Elt. Arbeiten, Blitzschutz</t>
  </si>
  <si>
    <t>Sanitärarbeiten</t>
  </si>
  <si>
    <t>Heizung und Lüftung</t>
  </si>
  <si>
    <t>Baul. Ausbau</t>
  </si>
  <si>
    <t>Reinigung</t>
  </si>
  <si>
    <t>Schließanlage</t>
  </si>
  <si>
    <t>Einbauten</t>
  </si>
  <si>
    <t>Bodenbelagsarbeiten</t>
  </si>
  <si>
    <t>Malerarbeiten</t>
  </si>
  <si>
    <t>Sonnenschutz</t>
  </si>
  <si>
    <t>Metallbau- u. Schlosserarbeiten</t>
  </si>
  <si>
    <t>Tischlerarbeiten (Fenster)</t>
  </si>
  <si>
    <t>Tischlerarbeiten (Türen)</t>
  </si>
  <si>
    <t>Werk- u. Natursteinarbeiten</t>
  </si>
  <si>
    <t>Fliesenarbeiten (Wände und Böden)</t>
  </si>
  <si>
    <t>Dämmarbeiten, Dach, Kellerdecke</t>
  </si>
  <si>
    <t>Trockenbauarbeiten</t>
  </si>
  <si>
    <t>Estricharbeiten</t>
  </si>
  <si>
    <t>Putzarbeiten außen, VWS</t>
  </si>
  <si>
    <t>Putzarbeiten innen</t>
  </si>
  <si>
    <t>Rohbau II</t>
  </si>
  <si>
    <t>Zwischensumme</t>
  </si>
  <si>
    <t>Klempnerarbeiten</t>
  </si>
  <si>
    <t>Dachdecker- u. Dachdichtungsarbeiten</t>
  </si>
  <si>
    <t>Bauwerksabdichtung</t>
  </si>
  <si>
    <t>Rohbau I</t>
  </si>
  <si>
    <t>Zimmererarbeiten</t>
  </si>
  <si>
    <t>Stahlbauarbeiten</t>
  </si>
  <si>
    <t>Maurerarbeiten</t>
  </si>
  <si>
    <t>Beton- und Stahlbetonarbeiten</t>
  </si>
  <si>
    <t>Kanalarbeiten</t>
  </si>
  <si>
    <t>Besondere Gründungsmaßnahmen</t>
  </si>
  <si>
    <t>Wasserhaltung</t>
  </si>
  <si>
    <t>Baugrubenumschließung</t>
  </si>
  <si>
    <t>Erdarbeiten</t>
  </si>
  <si>
    <t>Mod.-Aufw.</t>
  </si>
  <si>
    <t>Mod.-Aufw.
(/m2 MFL)</t>
  </si>
  <si>
    <t>Lebensd.
ant. (J)</t>
  </si>
  <si>
    <t>Mod.-Aufw.
 (a.H.)</t>
  </si>
  <si>
    <t>Mod.-Aufw.
 (v.H.)</t>
  </si>
  <si>
    <t>Modern.
(%)</t>
  </si>
  <si>
    <t>Lebensd.
(J)</t>
  </si>
  <si>
    <t>BAK
(v.H.)</t>
  </si>
  <si>
    <t>Bauleistungen</t>
  </si>
  <si>
    <r>
      <t xml:space="preserve">HK </t>
    </r>
    <r>
      <rPr>
        <sz val="8"/>
        <rFont val="Arial"/>
        <family val="2"/>
      </rPr>
      <t>(€)</t>
    </r>
    <r>
      <rPr>
        <sz val="10"/>
        <rFont val="Arial"/>
        <family val="0"/>
      </rPr>
      <t>:</t>
    </r>
  </si>
  <si>
    <r>
      <t xml:space="preserve">HK </t>
    </r>
    <r>
      <rPr>
        <sz val="8"/>
        <rFont val="Arial"/>
        <family val="2"/>
      </rPr>
      <t>(€/m2)</t>
    </r>
    <r>
      <rPr>
        <sz val="10"/>
        <rFont val="Arial"/>
        <family val="0"/>
      </rPr>
      <t>:</t>
    </r>
  </si>
  <si>
    <r>
      <t xml:space="preserve">MFL </t>
    </r>
    <r>
      <rPr>
        <sz val="8"/>
        <rFont val="Arial"/>
        <family val="2"/>
      </rPr>
      <t>(m2)</t>
    </r>
    <r>
      <rPr>
        <sz val="10"/>
        <rFont val="Arial"/>
        <family val="0"/>
      </rPr>
      <t>:</t>
    </r>
  </si>
  <si>
    <t>Modernisierungsauswahl und -kosten</t>
  </si>
  <si>
    <r>
      <t>ND</t>
    </r>
    <r>
      <rPr>
        <vertAlign val="subscript"/>
        <sz val="10"/>
        <rFont val="Arial"/>
        <family val="2"/>
      </rPr>
      <t>kalk</t>
    </r>
    <r>
      <rPr>
        <sz val="10"/>
        <rFont val="Arial"/>
        <family val="0"/>
      </rPr>
      <t xml:space="preserve"> </t>
    </r>
    <r>
      <rPr>
        <sz val="8"/>
        <rFont val="Arial"/>
        <family val="2"/>
      </rPr>
      <t>(J)</t>
    </r>
    <r>
      <rPr>
        <sz val="10"/>
        <rFont val="Arial"/>
        <family val="0"/>
      </rPr>
      <t>:</t>
    </r>
  </si>
  <si>
    <t>EnEinsp.
 ges.</t>
  </si>
  <si>
    <t>EnEinsp.
ant.</t>
  </si>
  <si>
    <t>(Miete incl. NK)</t>
  </si>
  <si>
    <t>(aus Investition)</t>
  </si>
  <si>
    <t xml:space="preserve"> = Eingabefeld</t>
  </si>
  <si>
    <t xml:space="preserve"> = Energiesparende Maßnahmen</t>
  </si>
  <si>
    <t>s. Maßnahmen</t>
  </si>
</sst>
</file>

<file path=xl/styles.xml><?xml version="1.0" encoding="utf-8"?>
<styleSheet xmlns="http://schemas.openxmlformats.org/spreadsheetml/2006/main">
  <numFmts count="2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.00_ ;[Red]\-#,##0.00\ "/>
    <numFmt numFmtId="165" formatCode="#,##0_J"/>
    <numFmt numFmtId="166" formatCode="0.0%"/>
    <numFmt numFmtId="167" formatCode="#,##0.00\ [$€-1];[Red]\-#,##0.00\ [$€-1]"/>
    <numFmt numFmtId="168" formatCode="0.0"/>
    <numFmt numFmtId="169" formatCode="0.0_ ;[Red]\-0.0\ "/>
    <numFmt numFmtId="170" formatCode="#,##0.00\ [$€-1];[Red]#,##0.00\ [$€-1]"/>
    <numFmt numFmtId="171" formatCode="#,##0.0_ ;[Red]\-#,##0.0\ "/>
    <numFmt numFmtId="172" formatCode="#,##0.00_ ;\-#,##0.00\ "/>
    <numFmt numFmtId="173" formatCode="0.00_ ;\-0.00\ "/>
    <numFmt numFmtId="174" formatCode="#,##0.00\ [$€-1];\-#,##0.00\ [$€-1]"/>
    <numFmt numFmtId="175" formatCode="0.0_ ;\-0.0\ "/>
    <numFmt numFmtId="176" formatCode="#,##0.0_ ;\-#,##0.0\ "/>
    <numFmt numFmtId="177" formatCode="#,##0_ ;[Red]\-#,##0\ "/>
    <numFmt numFmtId="178" formatCode="#,##0\ [$€-1];[Red]\-#,##0\ [$€-1]"/>
    <numFmt numFmtId="179" formatCode="0;[Red]0"/>
    <numFmt numFmtId="180" formatCode="_-* #,##0.00\ \€_-;\-* #,##0.00\ \€_-;_-* &quot;-&quot;??\ \€_-;_-@_-"/>
    <numFmt numFmtId="181" formatCode="#,##0.00\ [$€-1]"/>
    <numFmt numFmtId="182" formatCode="0.0__"/>
    <numFmt numFmtId="183" formatCode="0__"/>
    <numFmt numFmtId="184" formatCode="#,##0\ [$€-1];[Red]#,##0\ [$€-1]"/>
  </numFmts>
  <fonts count="13">
    <font>
      <sz val="10"/>
      <name val="Arial"/>
      <family val="0"/>
    </font>
    <font>
      <b/>
      <sz val="14"/>
      <name val="Arial"/>
      <family val="2"/>
    </font>
    <font>
      <sz val="8"/>
      <name val="Arial"/>
      <family val="0"/>
    </font>
    <font>
      <vertAlign val="superscript"/>
      <sz val="10"/>
      <name val="Arial"/>
      <family val="2"/>
    </font>
    <font>
      <b/>
      <sz val="10"/>
      <name val="Arial"/>
      <family val="2"/>
    </font>
    <font>
      <u val="single"/>
      <sz val="8"/>
      <name val="Arial"/>
      <family val="0"/>
    </font>
    <font>
      <sz val="6"/>
      <name val="Arial"/>
      <family val="2"/>
    </font>
    <font>
      <vertAlign val="subscript"/>
      <sz val="8"/>
      <name val="Arial"/>
      <family val="2"/>
    </font>
    <font>
      <vertAlign val="superscript"/>
      <sz val="8"/>
      <name val="Arial"/>
      <family val="2"/>
    </font>
    <font>
      <u val="singleAccounting"/>
      <sz val="10"/>
      <name val="Arial"/>
      <family val="2"/>
    </font>
    <font>
      <b/>
      <sz val="16"/>
      <name val="Arial"/>
      <family val="2"/>
    </font>
    <font>
      <b/>
      <i/>
      <sz val="12"/>
      <name val="Arial"/>
      <family val="2"/>
    </font>
    <font>
      <vertAlign val="subscript"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 style="thin"/>
      <bottom style="thin">
        <color indexed="22"/>
      </bottom>
    </border>
    <border>
      <left>
        <color indexed="63"/>
      </left>
      <right style="thin"/>
      <top style="thin"/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  <border>
      <left style="thin"/>
      <right>
        <color indexed="63"/>
      </right>
      <top style="thin">
        <color indexed="22"/>
      </top>
      <bottom style="thin"/>
    </border>
    <border>
      <left style="thin"/>
      <right style="thin"/>
      <top style="thin"/>
      <bottom style="thin">
        <color indexed="2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/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2" fontId="2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16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right" vertical="center"/>
    </xf>
    <xf numFmtId="167" fontId="0" fillId="0" borderId="3" xfId="0" applyNumberForma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7" fontId="0" fillId="0" borderId="0" xfId="0" applyNumberFormat="1" applyAlignment="1">
      <alignment horizontal="center" vertical="center"/>
    </xf>
    <xf numFmtId="2" fontId="2" fillId="0" borderId="4" xfId="0" applyNumberFormat="1" applyFont="1" applyBorder="1" applyAlignment="1">
      <alignment vertical="center"/>
    </xf>
    <xf numFmtId="10" fontId="2" fillId="0" borderId="5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164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64" fontId="0" fillId="2" borderId="7" xfId="0" applyNumberForma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2" fillId="0" borderId="8" xfId="0" applyNumberFormat="1" applyFont="1" applyBorder="1" applyAlignment="1">
      <alignment horizontal="right" vertical="center"/>
    </xf>
    <xf numFmtId="165" fontId="0" fillId="3" borderId="0" xfId="0" applyNumberFormat="1" applyFill="1" applyAlignment="1">
      <alignment horizontal="center" vertical="center"/>
    </xf>
    <xf numFmtId="166" fontId="0" fillId="3" borderId="0" xfId="0" applyNumberFormat="1" applyFill="1" applyAlignment="1">
      <alignment horizontal="center" vertical="center"/>
    </xf>
    <xf numFmtId="167" fontId="0" fillId="3" borderId="0" xfId="0" applyNumberFormat="1" applyFill="1" applyAlignment="1">
      <alignment horizontal="center" vertical="center"/>
    </xf>
    <xf numFmtId="167" fontId="0" fillId="3" borderId="1" xfId="0" applyNumberFormat="1" applyFill="1" applyBorder="1" applyAlignment="1">
      <alignment horizontal="right" vertical="center"/>
    </xf>
    <xf numFmtId="167" fontId="0" fillId="3" borderId="2" xfId="0" applyNumberFormat="1" applyFill="1" applyBorder="1" applyAlignment="1">
      <alignment horizontal="right" vertical="center"/>
    </xf>
    <xf numFmtId="10" fontId="2" fillId="0" borderId="9" xfId="0" applyNumberFormat="1" applyFont="1" applyBorder="1" applyAlignment="1">
      <alignment horizontal="center" vertical="center"/>
    </xf>
    <xf numFmtId="10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0" fontId="5" fillId="0" borderId="9" xfId="0" applyNumberFormat="1" applyFont="1" applyBorder="1" applyAlignment="1">
      <alignment horizontal="center" vertical="center"/>
    </xf>
    <xf numFmtId="174" fontId="4" fillId="0" borderId="1" xfId="0" applyNumberFormat="1" applyFont="1" applyBorder="1" applyAlignment="1">
      <alignment horizontal="right" vertical="center"/>
    </xf>
    <xf numFmtId="174" fontId="0" fillId="0" borderId="1" xfId="0" applyNumberFormat="1" applyBorder="1" applyAlignment="1">
      <alignment horizontal="right" vertical="center"/>
    </xf>
    <xf numFmtId="174" fontId="0" fillId="0" borderId="2" xfId="0" applyNumberFormat="1" applyBorder="1" applyAlignment="1">
      <alignment horizontal="right" vertical="center"/>
    </xf>
    <xf numFmtId="167" fontId="0" fillId="0" borderId="0" xfId="0" applyNumberFormat="1" applyBorder="1" applyAlignment="1">
      <alignment horizontal="right" vertical="center"/>
    </xf>
    <xf numFmtId="167" fontId="0" fillId="0" borderId="7" xfId="0" applyNumberFormat="1" applyBorder="1" applyAlignment="1">
      <alignment horizontal="right" vertical="center"/>
    </xf>
    <xf numFmtId="174" fontId="0" fillId="0" borderId="7" xfId="0" applyNumberForma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67" fontId="0" fillId="0" borderId="12" xfId="0" applyNumberFormat="1" applyBorder="1" applyAlignment="1">
      <alignment horizontal="right" vertical="center"/>
    </xf>
    <xf numFmtId="167" fontId="0" fillId="0" borderId="4" xfId="0" applyNumberFormat="1" applyBorder="1" applyAlignment="1">
      <alignment horizontal="right" vertical="center"/>
    </xf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/>
    </xf>
    <xf numFmtId="167" fontId="0" fillId="0" borderId="13" xfId="0" applyNumberFormat="1" applyBorder="1" applyAlignment="1">
      <alignment horizontal="right" vertical="center"/>
    </xf>
    <xf numFmtId="167" fontId="0" fillId="0" borderId="13" xfId="0" applyNumberFormat="1" applyFont="1" applyBorder="1" applyAlignment="1">
      <alignment horizontal="right" vertical="center"/>
    </xf>
    <xf numFmtId="167" fontId="0" fillId="0" borderId="14" xfId="0" applyNumberFormat="1" applyBorder="1" applyAlignment="1">
      <alignment horizontal="right" vertical="center"/>
    </xf>
    <xf numFmtId="2" fontId="2" fillId="0" borderId="13" xfId="0" applyNumberFormat="1" applyFont="1" applyBorder="1" applyAlignment="1">
      <alignment horizontal="right" vertical="center"/>
    </xf>
    <xf numFmtId="10" fontId="2" fillId="0" borderId="15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vertical="center"/>
    </xf>
    <xf numFmtId="10" fontId="2" fillId="0" borderId="16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vertical="center"/>
    </xf>
    <xf numFmtId="10" fontId="2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167" fontId="0" fillId="0" borderId="19" xfId="0" applyNumberFormat="1" applyBorder="1" applyAlignment="1">
      <alignment horizontal="right" vertical="center"/>
    </xf>
    <xf numFmtId="0" fontId="2" fillId="0" borderId="18" xfId="0" applyFont="1" applyBorder="1" applyAlignment="1">
      <alignment horizontal="left" vertical="center"/>
    </xf>
    <xf numFmtId="167" fontId="0" fillId="0" borderId="5" xfId="0" applyNumberFormat="1" applyBorder="1" applyAlignment="1">
      <alignment horizontal="right" vertical="center"/>
    </xf>
    <xf numFmtId="167" fontId="4" fillId="0" borderId="2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0" borderId="20" xfId="0" applyFont="1" applyFill="1" applyBorder="1" applyAlignment="1">
      <alignment horizontal="left" vertical="center"/>
    </xf>
    <xf numFmtId="0" fontId="2" fillId="0" borderId="0" xfId="0" applyFont="1" applyAlignment="1">
      <alignment vertical="center"/>
    </xf>
    <xf numFmtId="166" fontId="0" fillId="0" borderId="21" xfId="0" applyNumberFormat="1" applyBorder="1" applyAlignment="1">
      <alignment horizontal="center" vertical="center"/>
    </xf>
    <xf numFmtId="167" fontId="4" fillId="4" borderId="2" xfId="0" applyNumberFormat="1" applyFont="1" applyFill="1" applyBorder="1" applyAlignment="1">
      <alignment horizontal="right" vertical="center"/>
    </xf>
    <xf numFmtId="179" fontId="2" fillId="0" borderId="19" xfId="0" applyNumberFormat="1" applyFont="1" applyBorder="1" applyAlignment="1">
      <alignment horizontal="center" vertical="center"/>
    </xf>
    <xf numFmtId="167" fontId="0" fillId="0" borderId="1" xfId="0" applyNumberFormat="1" applyFill="1" applyBorder="1" applyAlignment="1">
      <alignment horizontal="right" vertical="center"/>
    </xf>
    <xf numFmtId="0" fontId="0" fillId="3" borderId="20" xfId="0" applyFill="1" applyBorder="1" applyAlignment="1">
      <alignment/>
    </xf>
    <xf numFmtId="174" fontId="4" fillId="0" borderId="7" xfId="0" applyNumberFormat="1" applyFont="1" applyBorder="1" applyAlignment="1">
      <alignment horizontal="right" vertical="center"/>
    </xf>
    <xf numFmtId="167" fontId="0" fillId="0" borderId="22" xfId="0" applyNumberFormat="1" applyBorder="1" applyAlignment="1">
      <alignment horizontal="right" vertical="center"/>
    </xf>
    <xf numFmtId="167" fontId="0" fillId="0" borderId="23" xfId="0" applyNumberFormat="1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10" fontId="2" fillId="5" borderId="9" xfId="0" applyNumberFormat="1" applyFont="1" applyFill="1" applyBorder="1" applyAlignment="1">
      <alignment horizontal="center" vertical="center"/>
    </xf>
    <xf numFmtId="168" fontId="0" fillId="5" borderId="18" xfId="0" applyNumberFormat="1" applyFill="1" applyBorder="1" applyAlignment="1">
      <alignment horizontal="center" vertical="center"/>
    </xf>
    <xf numFmtId="168" fontId="0" fillId="0" borderId="24" xfId="0" applyNumberFormat="1" applyFill="1" applyBorder="1" applyAlignment="1">
      <alignment horizontal="center" vertical="center"/>
    </xf>
    <xf numFmtId="167" fontId="0" fillId="0" borderId="6" xfId="0" applyNumberFormat="1" applyFont="1" applyBorder="1" applyAlignment="1">
      <alignment horizontal="right" vertical="center"/>
    </xf>
    <xf numFmtId="168" fontId="0" fillId="0" borderId="3" xfId="0" applyNumberFormat="1" applyBorder="1" applyAlignment="1">
      <alignment horizontal="center" vertical="center"/>
    </xf>
    <xf numFmtId="181" fontId="4" fillId="0" borderId="25" xfId="0" applyNumberFormat="1" applyFont="1" applyBorder="1" applyAlignment="1">
      <alignment horizontal="right"/>
    </xf>
    <xf numFmtId="1" fontId="0" fillId="0" borderId="0" xfId="0" applyNumberFormat="1" applyAlignment="1">
      <alignment horizontal="center"/>
    </xf>
    <xf numFmtId="0" fontId="6" fillId="0" borderId="0" xfId="0" applyFont="1" applyAlignment="1">
      <alignment horizontal="right" vertical="center" wrapText="1"/>
    </xf>
    <xf numFmtId="180" fontId="4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8" fillId="5" borderId="20" xfId="0" applyFont="1" applyFill="1" applyBorder="1" applyAlignment="1">
      <alignment/>
    </xf>
    <xf numFmtId="166" fontId="0" fillId="0" borderId="0" xfId="0" applyNumberFormat="1" applyBorder="1" applyAlignment="1">
      <alignment vertical="center"/>
    </xf>
    <xf numFmtId="0" fontId="2" fillId="0" borderId="0" xfId="0" applyFont="1" applyAlignment="1">
      <alignment wrapText="1"/>
    </xf>
    <xf numFmtId="1" fontId="2" fillId="0" borderId="0" xfId="0" applyNumberFormat="1" applyFont="1" applyAlignment="1">
      <alignment horizontal="right"/>
    </xf>
    <xf numFmtId="166" fontId="4" fillId="5" borderId="20" xfId="0" applyNumberFormat="1" applyFont="1" applyFill="1" applyBorder="1" applyAlignment="1">
      <alignment/>
    </xf>
    <xf numFmtId="166" fontId="4" fillId="0" borderId="7" xfId="0" applyNumberFormat="1" applyFont="1" applyBorder="1" applyAlignment="1">
      <alignment/>
    </xf>
    <xf numFmtId="180" fontId="4" fillId="0" borderId="7" xfId="0" applyNumberFormat="1" applyFont="1" applyBorder="1" applyAlignment="1">
      <alignment/>
    </xf>
    <xf numFmtId="1" fontId="4" fillId="0" borderId="7" xfId="0" applyNumberFormat="1" applyFont="1" applyBorder="1" applyAlignment="1">
      <alignment horizontal="center"/>
    </xf>
    <xf numFmtId="182" fontId="4" fillId="0" borderId="7" xfId="0" applyNumberFormat="1" applyFont="1" applyBorder="1" applyAlignment="1">
      <alignment horizontal="right"/>
    </xf>
    <xf numFmtId="182" fontId="4" fillId="0" borderId="20" xfId="0" applyNumberFormat="1" applyFont="1" applyBorder="1" applyAlignment="1">
      <alignment horizontal="right"/>
    </xf>
    <xf numFmtId="183" fontId="4" fillId="0" borderId="20" xfId="0" applyNumberFormat="1" applyFont="1" applyFill="1" applyBorder="1" applyAlignment="1">
      <alignment horizontal="right"/>
    </xf>
    <xf numFmtId="0" fontId="0" fillId="0" borderId="26" xfId="0" applyBorder="1" applyAlignment="1">
      <alignment/>
    </xf>
    <xf numFmtId="0" fontId="0" fillId="0" borderId="19" xfId="0" applyBorder="1" applyAlignment="1">
      <alignment/>
    </xf>
    <xf numFmtId="0" fontId="4" fillId="0" borderId="18" xfId="0" applyFont="1" applyBorder="1" applyAlignment="1">
      <alignment/>
    </xf>
    <xf numFmtId="166" fontId="4" fillId="0" borderId="20" xfId="0" applyNumberFormat="1" applyFont="1" applyBorder="1" applyAlignment="1">
      <alignment/>
    </xf>
    <xf numFmtId="180" fontId="4" fillId="0" borderId="20" xfId="0" applyNumberFormat="1" applyFont="1" applyBorder="1" applyAlignment="1">
      <alignment/>
    </xf>
    <xf numFmtId="1" fontId="4" fillId="0" borderId="20" xfId="0" applyNumberFormat="1" applyFont="1" applyFill="1" applyBorder="1" applyAlignment="1">
      <alignment horizontal="center"/>
    </xf>
    <xf numFmtId="182" fontId="4" fillId="0" borderId="18" xfId="0" applyNumberFormat="1" applyFont="1" applyBorder="1" applyAlignment="1">
      <alignment horizontal="right"/>
    </xf>
    <xf numFmtId="166" fontId="0" fillId="0" borderId="2" xfId="0" applyNumberFormat="1" applyBorder="1" applyAlignment="1">
      <alignment/>
    </xf>
    <xf numFmtId="180" fontId="0" fillId="0" borderId="1" xfId="0" applyNumberFormat="1" applyFont="1" applyBorder="1" applyAlignment="1">
      <alignment/>
    </xf>
    <xf numFmtId="180" fontId="0" fillId="0" borderId="2" xfId="0" applyNumberFormat="1" applyFont="1" applyBorder="1" applyAlignment="1">
      <alignment/>
    </xf>
    <xf numFmtId="0" fontId="0" fillId="0" borderId="2" xfId="0" applyBorder="1" applyAlignment="1">
      <alignment/>
    </xf>
    <xf numFmtId="182" fontId="0" fillId="0" borderId="1" xfId="0" applyNumberFormat="1" applyBorder="1" applyAlignment="1">
      <alignment horizontal="right"/>
    </xf>
    <xf numFmtId="182" fontId="0" fillId="3" borderId="27" xfId="0" applyNumberFormat="1" applyFill="1" applyBorder="1" applyAlignment="1">
      <alignment horizontal="right"/>
    </xf>
    <xf numFmtId="183" fontId="0" fillId="0" borderId="2" xfId="0" applyNumberFormat="1" applyFill="1" applyBorder="1" applyAlignment="1">
      <alignment horizontal="right"/>
    </xf>
    <xf numFmtId="182" fontId="0" fillId="0" borderId="2" xfId="0" applyNumberFormat="1" applyBorder="1" applyAlignment="1">
      <alignment horizontal="right"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0" fillId="0" borderId="11" xfId="0" applyBorder="1" applyAlignment="1">
      <alignment/>
    </xf>
    <xf numFmtId="166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82" fontId="0" fillId="3" borderId="8" xfId="0" applyNumberFormat="1" applyFill="1" applyBorder="1" applyAlignment="1">
      <alignment horizontal="right"/>
    </xf>
    <xf numFmtId="183" fontId="0" fillId="0" borderId="1" xfId="0" applyNumberFormat="1" applyFill="1" applyBorder="1" applyAlignment="1">
      <alignment horizontal="right"/>
    </xf>
    <xf numFmtId="0" fontId="0" fillId="0" borderId="9" xfId="0" applyBorder="1" applyAlignment="1">
      <alignment/>
    </xf>
    <xf numFmtId="0" fontId="0" fillId="0" borderId="29" xfId="0" applyBorder="1" applyAlignment="1">
      <alignment/>
    </xf>
    <xf numFmtId="0" fontId="0" fillId="0" borderId="8" xfId="0" applyBorder="1" applyAlignment="1">
      <alignment/>
    </xf>
    <xf numFmtId="182" fontId="0" fillId="0" borderId="1" xfId="0" applyNumberFormat="1" applyFill="1" applyBorder="1" applyAlignment="1">
      <alignment horizontal="right"/>
    </xf>
    <xf numFmtId="0" fontId="0" fillId="5" borderId="9" xfId="0" applyFill="1" applyBorder="1" applyAlignment="1">
      <alignment/>
    </xf>
    <xf numFmtId="0" fontId="0" fillId="5" borderId="29" xfId="0" applyFill="1" applyBorder="1" applyAlignment="1">
      <alignment/>
    </xf>
    <xf numFmtId="0" fontId="0" fillId="5" borderId="8" xfId="0" applyFill="1" applyBorder="1" applyAlignment="1">
      <alignment/>
    </xf>
    <xf numFmtId="166" fontId="4" fillId="0" borderId="3" xfId="0" applyNumberFormat="1" applyFont="1" applyBorder="1" applyAlignment="1">
      <alignment/>
    </xf>
    <xf numFmtId="180" fontId="4" fillId="0" borderId="3" xfId="0" applyNumberFormat="1" applyFont="1" applyBorder="1" applyAlignment="1">
      <alignment/>
    </xf>
    <xf numFmtId="1" fontId="4" fillId="0" borderId="3" xfId="0" applyNumberFormat="1" applyFont="1" applyFill="1" applyBorder="1" applyAlignment="1">
      <alignment horizontal="center"/>
    </xf>
    <xf numFmtId="182" fontId="4" fillId="0" borderId="3" xfId="0" applyNumberFormat="1" applyFont="1" applyBorder="1" applyAlignment="1">
      <alignment horizontal="right"/>
    </xf>
    <xf numFmtId="182" fontId="4" fillId="0" borderId="4" xfId="0" applyNumberFormat="1" applyFont="1" applyBorder="1" applyAlignment="1">
      <alignment horizontal="right"/>
    </xf>
    <xf numFmtId="183" fontId="4" fillId="0" borderId="12" xfId="0" applyNumberFormat="1" applyFont="1" applyFill="1" applyBorder="1" applyAlignment="1">
      <alignment horizontal="right"/>
    </xf>
    <xf numFmtId="182" fontId="4" fillId="0" borderId="12" xfId="0" applyNumberFormat="1" applyFont="1" applyBorder="1" applyAlignment="1">
      <alignment horizontal="right"/>
    </xf>
    <xf numFmtId="0" fontId="0" fillId="0" borderId="5" xfId="0" applyBorder="1" applyAlignment="1">
      <alignment/>
    </xf>
    <xf numFmtId="0" fontId="0" fillId="0" borderId="30" xfId="0" applyBorder="1" applyAlignment="1">
      <alignment/>
    </xf>
    <xf numFmtId="0" fontId="4" fillId="0" borderId="4" xfId="0" applyFont="1" applyBorder="1" applyAlignment="1">
      <alignment/>
    </xf>
    <xf numFmtId="183" fontId="0" fillId="0" borderId="1" xfId="0" applyNumberFormat="1" applyFont="1" applyFill="1" applyBorder="1" applyAlignment="1">
      <alignment horizontal="right"/>
    </xf>
    <xf numFmtId="0" fontId="0" fillId="0" borderId="1" xfId="0" applyFill="1" applyBorder="1" applyAlignment="1">
      <alignment/>
    </xf>
    <xf numFmtId="182" fontId="0" fillId="3" borderId="8" xfId="0" applyNumberFormat="1" applyFont="1" applyFill="1" applyBorder="1" applyAlignment="1">
      <alignment horizontal="right"/>
    </xf>
    <xf numFmtId="166" fontId="4" fillId="0" borderId="3" xfId="0" applyNumberFormat="1" applyFont="1" applyBorder="1" applyAlignment="1">
      <alignment/>
    </xf>
    <xf numFmtId="180" fontId="4" fillId="0" borderId="3" xfId="0" applyNumberFormat="1" applyFont="1" applyBorder="1" applyAlignment="1">
      <alignment/>
    </xf>
    <xf numFmtId="182" fontId="4" fillId="0" borderId="1" xfId="0" applyNumberFormat="1" applyFont="1" applyBorder="1" applyAlignment="1">
      <alignment horizontal="right"/>
    </xf>
    <xf numFmtId="182" fontId="4" fillId="0" borderId="8" xfId="0" applyNumberFormat="1" applyFont="1" applyBorder="1" applyAlignment="1">
      <alignment horizontal="right"/>
    </xf>
    <xf numFmtId="183" fontId="4" fillId="0" borderId="1" xfId="0" applyNumberFormat="1" applyFont="1" applyFill="1" applyBorder="1" applyAlignment="1">
      <alignment horizontal="right"/>
    </xf>
    <xf numFmtId="166" fontId="0" fillId="0" borderId="20" xfId="0" applyNumberFormat="1" applyFont="1" applyBorder="1" applyAlignment="1">
      <alignment/>
    </xf>
    <xf numFmtId="180" fontId="0" fillId="0" borderId="20" xfId="0" applyNumberFormat="1" applyFont="1" applyBorder="1" applyAlignment="1">
      <alignment/>
    </xf>
    <xf numFmtId="1" fontId="0" fillId="0" borderId="20" xfId="0" applyNumberFormat="1" applyFill="1" applyBorder="1" applyAlignment="1">
      <alignment horizontal="center"/>
    </xf>
    <xf numFmtId="182" fontId="0" fillId="0" borderId="7" xfId="0" applyNumberFormat="1" applyBorder="1" applyAlignment="1">
      <alignment horizontal="right"/>
    </xf>
    <xf numFmtId="183" fontId="0" fillId="0" borderId="20" xfId="0" applyNumberFormat="1" applyFill="1" applyBorder="1" applyAlignment="1">
      <alignment horizontal="right"/>
    </xf>
    <xf numFmtId="0" fontId="0" fillId="0" borderId="28" xfId="0" applyBorder="1" applyAlignment="1">
      <alignment horizontal="right"/>
    </xf>
    <xf numFmtId="182" fontId="0" fillId="0" borderId="2" xfId="0" applyNumberFormat="1" applyFont="1" applyBorder="1" applyAlignment="1">
      <alignment horizontal="right"/>
    </xf>
    <xf numFmtId="182" fontId="0" fillId="3" borderId="2" xfId="0" applyNumberFormat="1" applyFont="1" applyFill="1" applyBorder="1" applyAlignment="1">
      <alignment horizontal="right"/>
    </xf>
    <xf numFmtId="183" fontId="0" fillId="0" borderId="2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/>
    </xf>
    <xf numFmtId="183" fontId="0" fillId="0" borderId="1" xfId="0" applyNumberFormat="1" applyBorder="1" applyAlignment="1">
      <alignment horizontal="right"/>
    </xf>
    <xf numFmtId="182" fontId="0" fillId="0" borderId="8" xfId="0" applyNumberFormat="1" applyBorder="1" applyAlignment="1">
      <alignment horizontal="right"/>
    </xf>
    <xf numFmtId="0" fontId="0" fillId="0" borderId="3" xfId="0" applyBorder="1" applyAlignment="1">
      <alignment/>
    </xf>
    <xf numFmtId="180" fontId="0" fillId="0" borderId="3" xfId="0" applyNumberFormat="1" applyFont="1" applyBorder="1" applyAlignment="1">
      <alignment/>
    </xf>
    <xf numFmtId="0" fontId="2" fillId="0" borderId="3" xfId="0" applyFont="1" applyBorder="1" applyAlignment="1">
      <alignment horizontal="left" indent="1"/>
    </xf>
    <xf numFmtId="182" fontId="0" fillId="0" borderId="4" xfId="0" applyNumberFormat="1" applyBorder="1" applyAlignment="1">
      <alignment horizontal="right"/>
    </xf>
    <xf numFmtId="1" fontId="0" fillId="0" borderId="12" xfId="0" applyNumberFormat="1" applyBorder="1" applyAlignment="1">
      <alignment horizontal="center"/>
    </xf>
    <xf numFmtId="182" fontId="0" fillId="0" borderId="12" xfId="0" applyNumberFormat="1" applyBorder="1" applyAlignment="1">
      <alignment/>
    </xf>
    <xf numFmtId="0" fontId="0" fillId="0" borderId="4" xfId="0" applyBorder="1" applyAlignment="1">
      <alignment/>
    </xf>
    <xf numFmtId="1" fontId="0" fillId="2" borderId="20" xfId="0" applyNumberFormat="1" applyFont="1" applyFill="1" applyBorder="1" applyAlignment="1">
      <alignment horizontal="center" vertical="center" wrapText="1"/>
    </xf>
    <xf numFmtId="184" fontId="0" fillId="2" borderId="20" xfId="0" applyNumberFormat="1" applyFill="1" applyBorder="1" applyAlignment="1">
      <alignment horizontal="center" vertical="center" wrapText="1"/>
    </xf>
    <xf numFmtId="1" fontId="0" fillId="2" borderId="20" xfId="0" applyNumberFormat="1" applyFill="1" applyBorder="1" applyAlignment="1">
      <alignment horizontal="center" vertical="center" wrapText="1"/>
    </xf>
    <xf numFmtId="1" fontId="0" fillId="2" borderId="18" xfId="0" applyNumberFormat="1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1" fontId="0" fillId="0" borderId="14" xfId="0" applyNumberFormat="1" applyBorder="1" applyAlignment="1">
      <alignment horizontal="center"/>
    </xf>
    <xf numFmtId="0" fontId="0" fillId="0" borderId="14" xfId="0" applyBorder="1" applyAlignment="1">
      <alignment/>
    </xf>
    <xf numFmtId="0" fontId="4" fillId="0" borderId="14" xfId="0" applyFont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180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180" fontId="9" fillId="0" borderId="0" xfId="0" applyNumberFormat="1" applyFont="1" applyAlignment="1">
      <alignment/>
    </xf>
    <xf numFmtId="0" fontId="0" fillId="0" borderId="0" xfId="0" applyBorder="1" applyAlignment="1">
      <alignment vertical="center"/>
    </xf>
    <xf numFmtId="0" fontId="0" fillId="0" borderId="0" xfId="0" applyAlignment="1">
      <alignment/>
    </xf>
    <xf numFmtId="4" fontId="0" fillId="0" borderId="0" xfId="0" applyNumberFormat="1" applyFont="1" applyFill="1" applyBorder="1" applyAlignment="1">
      <alignment/>
    </xf>
    <xf numFmtId="4" fontId="0" fillId="3" borderId="0" xfId="0" applyNumberFormat="1" applyFill="1" applyBorder="1" applyAlignment="1">
      <alignment vertical="center"/>
    </xf>
    <xf numFmtId="1" fontId="0" fillId="0" borderId="0" xfId="0" applyNumberFormat="1" applyBorder="1" applyAlignment="1">
      <alignment horizontal="center"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11" fillId="0" borderId="0" xfId="0" applyNumberFormat="1" applyFont="1" applyAlignment="1">
      <alignment/>
    </xf>
    <xf numFmtId="0" fontId="0" fillId="2" borderId="12" xfId="0" applyFill="1" applyBorder="1" applyAlignment="1">
      <alignment horizontal="center" vertical="center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horizontal="center" vertical="center"/>
    </xf>
    <xf numFmtId="2" fontId="6" fillId="0" borderId="0" xfId="0" applyNumberFormat="1" applyFont="1" applyAlignment="1">
      <alignment horizontal="center" vertical="center" wrapText="1"/>
    </xf>
    <xf numFmtId="10" fontId="6" fillId="0" borderId="0" xfId="0" applyNumberFormat="1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2" fontId="0" fillId="2" borderId="12" xfId="0" applyNumberFormat="1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64" fontId="0" fillId="2" borderId="6" xfId="0" applyNumberForma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0" borderId="0" xfId="0" applyBorder="1" applyAlignment="1">
      <alignment vertical="top" wrapText="1"/>
    </xf>
    <xf numFmtId="0" fontId="0" fillId="0" borderId="0" xfId="0" applyAlignment="1">
      <alignment/>
    </xf>
    <xf numFmtId="0" fontId="0" fillId="2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8" fontId="0" fillId="3" borderId="20" xfId="0" applyNumberFormat="1" applyFill="1" applyBorder="1" applyAlignment="1">
      <alignment horizontal="center" vertical="center"/>
    </xf>
    <xf numFmtId="1" fontId="4" fillId="6" borderId="7" xfId="0" applyNumberFormat="1" applyFont="1" applyFill="1" applyBorder="1" applyAlignment="1">
      <alignment horizontal="center" vertical="center"/>
    </xf>
    <xf numFmtId="180" fontId="4" fillId="6" borderId="7" xfId="0" applyNumberFormat="1" applyFont="1" applyFill="1" applyBorder="1" applyAlignment="1">
      <alignment vertical="center"/>
    </xf>
    <xf numFmtId="166" fontId="0" fillId="5" borderId="1" xfId="0" applyNumberFormat="1" applyFill="1" applyBorder="1" applyAlignment="1">
      <alignment/>
    </xf>
    <xf numFmtId="4" fontId="0" fillId="6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3">
    <dxf>
      <font>
        <color rgb="FFFF0000"/>
      </font>
      <border/>
    </dxf>
    <dxf>
      <fill>
        <patternFill>
          <bgColor rgb="FF99CC00"/>
        </patternFill>
      </fill>
      <border/>
    </dxf>
    <dxf>
      <fill>
        <patternFill>
          <bgColor rgb="FFFF66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15</xdr:row>
      <xdr:rowOff>114300</xdr:rowOff>
    </xdr:from>
    <xdr:to>
      <xdr:col>6</xdr:col>
      <xdr:colOff>104775</xdr:colOff>
      <xdr:row>22</xdr:row>
      <xdr:rowOff>114300</xdr:rowOff>
    </xdr:to>
    <xdr:sp>
      <xdr:nvSpPr>
        <xdr:cNvPr id="1" name="Line 2"/>
        <xdr:cNvSpPr>
          <a:spLocks/>
        </xdr:cNvSpPr>
      </xdr:nvSpPr>
      <xdr:spPr>
        <a:xfrm>
          <a:off x="4200525" y="2828925"/>
          <a:ext cx="619125" cy="11525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19050</xdr:colOff>
      <xdr:row>23</xdr:row>
      <xdr:rowOff>95250</xdr:rowOff>
    </xdr:from>
    <xdr:to>
      <xdr:col>6</xdr:col>
      <xdr:colOff>85725</xdr:colOff>
      <xdr:row>26</xdr:row>
      <xdr:rowOff>190500</xdr:rowOff>
    </xdr:to>
    <xdr:sp>
      <xdr:nvSpPr>
        <xdr:cNvPr id="2" name="Line 3"/>
        <xdr:cNvSpPr>
          <a:spLocks/>
        </xdr:cNvSpPr>
      </xdr:nvSpPr>
      <xdr:spPr>
        <a:xfrm flipH="1">
          <a:off x="4152900" y="4124325"/>
          <a:ext cx="647700" cy="7239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15</xdr:row>
      <xdr:rowOff>76200</xdr:rowOff>
    </xdr:from>
    <xdr:to>
      <xdr:col>4</xdr:col>
      <xdr:colOff>104775</xdr:colOff>
      <xdr:row>26</xdr:row>
      <xdr:rowOff>152400</xdr:rowOff>
    </xdr:to>
    <xdr:sp>
      <xdr:nvSpPr>
        <xdr:cNvPr id="3" name="Line 4"/>
        <xdr:cNvSpPr>
          <a:spLocks/>
        </xdr:cNvSpPr>
      </xdr:nvSpPr>
      <xdr:spPr>
        <a:xfrm flipV="1">
          <a:off x="3657600" y="2790825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oval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104775</xdr:colOff>
      <xdr:row>4</xdr:row>
      <xdr:rowOff>66675</xdr:rowOff>
    </xdr:from>
    <xdr:to>
      <xdr:col>7</xdr:col>
      <xdr:colOff>781050</xdr:colOff>
      <xdr:row>6</xdr:row>
      <xdr:rowOff>95250</xdr:rowOff>
    </xdr:to>
    <xdr:sp>
      <xdr:nvSpPr>
        <xdr:cNvPr id="4" name="AutoShape 9"/>
        <xdr:cNvSpPr>
          <a:spLocks/>
        </xdr:cNvSpPr>
      </xdr:nvSpPr>
      <xdr:spPr>
        <a:xfrm>
          <a:off x="5514975" y="790575"/>
          <a:ext cx="676275" cy="352425"/>
        </a:xfrm>
        <a:prstGeom prst="wedgeRoundRectCallout">
          <a:avLst>
            <a:gd name="adj1" fmla="val -59888"/>
            <a:gd name="adj2" fmla="val 81250"/>
          </a:avLst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vorauss. wirtsch. Nutzung;  gem. 
§ 559 BGB  &gt; 9 J </a:t>
          </a:r>
        </a:p>
      </xdr:txBody>
    </xdr:sp>
    <xdr:clientData/>
  </xdr:twoCellAnchor>
  <xdr:twoCellAnchor>
    <xdr:from>
      <xdr:col>7</xdr:col>
      <xdr:colOff>123825</xdr:colOff>
      <xdr:row>7</xdr:row>
      <xdr:rowOff>28575</xdr:rowOff>
    </xdr:from>
    <xdr:to>
      <xdr:col>7</xdr:col>
      <xdr:colOff>790575</xdr:colOff>
      <xdr:row>8</xdr:row>
      <xdr:rowOff>47625</xdr:rowOff>
    </xdr:to>
    <xdr:sp>
      <xdr:nvSpPr>
        <xdr:cNvPr id="5" name="AutoShape 10"/>
        <xdr:cNvSpPr>
          <a:spLocks/>
        </xdr:cNvSpPr>
      </xdr:nvSpPr>
      <xdr:spPr>
        <a:xfrm>
          <a:off x="5534025" y="1238250"/>
          <a:ext cx="666750" cy="361950"/>
        </a:xfrm>
        <a:prstGeom prst="wedgeRoundRectCallout">
          <a:avLst>
            <a:gd name="adj1" fmla="val -62222"/>
            <a:gd name="adj2" fmla="val 70833"/>
          </a:avLst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Liegensch.zins:
Wh-Geb &gt; 4-5 %
Wh/Gew &gt; 5-6 %</a:t>
          </a:r>
        </a:p>
      </xdr:txBody>
    </xdr:sp>
    <xdr:clientData/>
  </xdr:twoCellAnchor>
  <xdr:twoCellAnchor>
    <xdr:from>
      <xdr:col>2</xdr:col>
      <xdr:colOff>76200</xdr:colOff>
      <xdr:row>16</xdr:row>
      <xdr:rowOff>85725</xdr:rowOff>
    </xdr:from>
    <xdr:to>
      <xdr:col>2</xdr:col>
      <xdr:colOff>76200</xdr:colOff>
      <xdr:row>20</xdr:row>
      <xdr:rowOff>57150</xdr:rowOff>
    </xdr:to>
    <xdr:sp>
      <xdr:nvSpPr>
        <xdr:cNvPr id="6" name="Line 19"/>
        <xdr:cNvSpPr>
          <a:spLocks/>
        </xdr:cNvSpPr>
      </xdr:nvSpPr>
      <xdr:spPr>
        <a:xfrm flipV="1">
          <a:off x="2314575" y="2962275"/>
          <a:ext cx="0" cy="6381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16</xdr:row>
      <xdr:rowOff>85725</xdr:rowOff>
    </xdr:from>
    <xdr:to>
      <xdr:col>3</xdr:col>
      <xdr:colOff>47625</xdr:colOff>
      <xdr:row>20</xdr:row>
      <xdr:rowOff>76200</xdr:rowOff>
    </xdr:to>
    <xdr:sp>
      <xdr:nvSpPr>
        <xdr:cNvPr id="7" name="Line 20"/>
        <xdr:cNvSpPr>
          <a:spLocks/>
        </xdr:cNvSpPr>
      </xdr:nvSpPr>
      <xdr:spPr>
        <a:xfrm flipV="1">
          <a:off x="2971800" y="2962275"/>
          <a:ext cx="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oval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76200</xdr:colOff>
      <xdr:row>16</xdr:row>
      <xdr:rowOff>85725</xdr:rowOff>
    </xdr:from>
    <xdr:to>
      <xdr:col>2</xdr:col>
      <xdr:colOff>180975</xdr:colOff>
      <xdr:row>16</xdr:row>
      <xdr:rowOff>85725</xdr:rowOff>
    </xdr:to>
    <xdr:sp>
      <xdr:nvSpPr>
        <xdr:cNvPr id="8" name="Line 21"/>
        <xdr:cNvSpPr>
          <a:spLocks/>
        </xdr:cNvSpPr>
      </xdr:nvSpPr>
      <xdr:spPr>
        <a:xfrm>
          <a:off x="2314575" y="29622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16</xdr:row>
      <xdr:rowOff>76200</xdr:rowOff>
    </xdr:from>
    <xdr:to>
      <xdr:col>3</xdr:col>
      <xdr:colOff>161925</xdr:colOff>
      <xdr:row>16</xdr:row>
      <xdr:rowOff>76200</xdr:rowOff>
    </xdr:to>
    <xdr:sp>
      <xdr:nvSpPr>
        <xdr:cNvPr id="9" name="Line 22"/>
        <xdr:cNvSpPr>
          <a:spLocks/>
        </xdr:cNvSpPr>
      </xdr:nvSpPr>
      <xdr:spPr>
        <a:xfrm>
          <a:off x="2971800" y="29527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304800</xdr:colOff>
      <xdr:row>60</xdr:row>
      <xdr:rowOff>19050</xdr:rowOff>
    </xdr:from>
    <xdr:to>
      <xdr:col>7</xdr:col>
      <xdr:colOff>228600</xdr:colOff>
      <xdr:row>61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867150" y="10372725"/>
          <a:ext cx="4476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Grundmod.
ab 45 % HK</a:t>
          </a:r>
        </a:p>
      </xdr:txBody>
    </xdr:sp>
    <xdr:clientData/>
  </xdr:twoCellAnchor>
  <xdr:twoCellAnchor>
    <xdr:from>
      <xdr:col>7</xdr:col>
      <xdr:colOff>9525</xdr:colOff>
      <xdr:row>59</xdr:row>
      <xdr:rowOff>0</xdr:rowOff>
    </xdr:from>
    <xdr:to>
      <xdr:col>7</xdr:col>
      <xdr:colOff>685800</xdr:colOff>
      <xdr:row>59</xdr:row>
      <xdr:rowOff>0</xdr:rowOff>
    </xdr:to>
    <xdr:sp>
      <xdr:nvSpPr>
        <xdr:cNvPr id="2" name="Line 2"/>
        <xdr:cNvSpPr>
          <a:spLocks/>
        </xdr:cNvSpPr>
      </xdr:nvSpPr>
      <xdr:spPr>
        <a:xfrm>
          <a:off x="4095750" y="1019175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</xdr:colOff>
      <xdr:row>57</xdr:row>
      <xdr:rowOff>85725</xdr:rowOff>
    </xdr:from>
    <xdr:to>
      <xdr:col>8</xdr:col>
      <xdr:colOff>0</xdr:colOff>
      <xdr:row>58</xdr:row>
      <xdr:rowOff>47625</xdr:rowOff>
    </xdr:to>
    <xdr:sp>
      <xdr:nvSpPr>
        <xdr:cNvPr id="3" name="Line 3"/>
        <xdr:cNvSpPr>
          <a:spLocks/>
        </xdr:cNvSpPr>
      </xdr:nvSpPr>
      <xdr:spPr>
        <a:xfrm flipH="1">
          <a:off x="4095750" y="9925050"/>
          <a:ext cx="676275" cy="13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457200</xdr:colOff>
      <xdr:row>58</xdr:row>
      <xdr:rowOff>47625</xdr:rowOff>
    </xdr:from>
    <xdr:to>
      <xdr:col>7</xdr:col>
      <xdr:colOff>0</xdr:colOff>
      <xdr:row>59</xdr:row>
      <xdr:rowOff>9525</xdr:rowOff>
    </xdr:to>
    <xdr:sp>
      <xdr:nvSpPr>
        <xdr:cNvPr id="4" name="Line 4"/>
        <xdr:cNvSpPr>
          <a:spLocks/>
        </xdr:cNvSpPr>
      </xdr:nvSpPr>
      <xdr:spPr>
        <a:xfrm flipH="1">
          <a:off x="3400425" y="10058400"/>
          <a:ext cx="6858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495300</xdr:colOff>
      <xdr:row>60</xdr:row>
      <xdr:rowOff>19050</xdr:rowOff>
    </xdr:from>
    <xdr:to>
      <xdr:col>8</xdr:col>
      <xdr:colOff>257175</xdr:colOff>
      <xdr:row>61</xdr:row>
      <xdr:rowOff>57150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4581525" y="10372725"/>
          <a:ext cx="4476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Vollmod. 
bis 75 % HK</a:t>
          </a:r>
        </a:p>
      </xdr:txBody>
    </xdr:sp>
    <xdr:clientData/>
  </xdr:twoCellAnchor>
  <xdr:twoCellAnchor>
    <xdr:from>
      <xdr:col>6</xdr:col>
      <xdr:colOff>200025</xdr:colOff>
      <xdr:row>56</xdr:row>
      <xdr:rowOff>47625</xdr:rowOff>
    </xdr:from>
    <xdr:to>
      <xdr:col>6</xdr:col>
      <xdr:colOff>428625</xdr:colOff>
      <xdr:row>57</xdr:row>
      <xdr:rowOff>142875</xdr:rowOff>
    </xdr:to>
    <xdr:sp>
      <xdr:nvSpPr>
        <xdr:cNvPr id="6" name="AutoShape 6"/>
        <xdr:cNvSpPr>
          <a:spLocks/>
        </xdr:cNvSpPr>
      </xdr:nvSpPr>
      <xdr:spPr>
        <a:xfrm>
          <a:off x="3762375" y="9715500"/>
          <a:ext cx="228600" cy="266700"/>
        </a:xfrm>
        <a:prstGeom prst="wedgeRoundRectCallout">
          <a:avLst>
            <a:gd name="adj1" fmla="val -8064"/>
            <a:gd name="adj2" fmla="val 82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gew.
Mod.</a:t>
          </a:r>
        </a:p>
      </xdr:txBody>
    </xdr:sp>
    <xdr:clientData/>
  </xdr:twoCellAnchor>
  <xdr:twoCellAnchor>
    <xdr:from>
      <xdr:col>5</xdr:col>
      <xdr:colOff>466725</xdr:colOff>
      <xdr:row>59</xdr:row>
      <xdr:rowOff>0</xdr:rowOff>
    </xdr:from>
    <xdr:to>
      <xdr:col>7</xdr:col>
      <xdr:colOff>9525</xdr:colOff>
      <xdr:row>59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3409950" y="101917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58</xdr:row>
      <xdr:rowOff>47625</xdr:rowOff>
    </xdr:from>
    <xdr:to>
      <xdr:col>7</xdr:col>
      <xdr:colOff>0</xdr:colOff>
      <xdr:row>59</xdr:row>
      <xdr:rowOff>123825</xdr:rowOff>
    </xdr:to>
    <xdr:sp>
      <xdr:nvSpPr>
        <xdr:cNvPr id="8" name="Line 8"/>
        <xdr:cNvSpPr>
          <a:spLocks/>
        </xdr:cNvSpPr>
      </xdr:nvSpPr>
      <xdr:spPr>
        <a:xfrm>
          <a:off x="4086225" y="100584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57</xdr:row>
      <xdr:rowOff>85725</xdr:rowOff>
    </xdr:from>
    <xdr:to>
      <xdr:col>8</xdr:col>
      <xdr:colOff>0</xdr:colOff>
      <xdr:row>59</xdr:row>
      <xdr:rowOff>133350</xdr:rowOff>
    </xdr:to>
    <xdr:sp>
      <xdr:nvSpPr>
        <xdr:cNvPr id="9" name="Line 9"/>
        <xdr:cNvSpPr>
          <a:spLocks/>
        </xdr:cNvSpPr>
      </xdr:nvSpPr>
      <xdr:spPr>
        <a:xfrm>
          <a:off x="4772025" y="9925050"/>
          <a:ext cx="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57</xdr:row>
      <xdr:rowOff>0</xdr:rowOff>
    </xdr:from>
    <xdr:to>
      <xdr:col>8</xdr:col>
      <xdr:colOff>428625</xdr:colOff>
      <xdr:row>57</xdr:row>
      <xdr:rowOff>85725</xdr:rowOff>
    </xdr:to>
    <xdr:sp>
      <xdr:nvSpPr>
        <xdr:cNvPr id="10" name="Line 10"/>
        <xdr:cNvSpPr>
          <a:spLocks/>
        </xdr:cNvSpPr>
      </xdr:nvSpPr>
      <xdr:spPr>
        <a:xfrm flipV="1">
          <a:off x="4772025" y="9839325"/>
          <a:ext cx="428625" cy="85725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57</xdr:row>
      <xdr:rowOff>0</xdr:rowOff>
    </xdr:from>
    <xdr:to>
      <xdr:col>8</xdr:col>
      <xdr:colOff>428625</xdr:colOff>
      <xdr:row>59</xdr:row>
      <xdr:rowOff>9525</xdr:rowOff>
    </xdr:to>
    <xdr:sp>
      <xdr:nvSpPr>
        <xdr:cNvPr id="11" name="Line 11"/>
        <xdr:cNvSpPr>
          <a:spLocks/>
        </xdr:cNvSpPr>
      </xdr:nvSpPr>
      <xdr:spPr>
        <a:xfrm>
          <a:off x="5200650" y="9839325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59</xdr:row>
      <xdr:rowOff>0</xdr:rowOff>
    </xdr:from>
    <xdr:to>
      <xdr:col>8</xdr:col>
      <xdr:colOff>428625</xdr:colOff>
      <xdr:row>59</xdr:row>
      <xdr:rowOff>0</xdr:rowOff>
    </xdr:to>
    <xdr:sp>
      <xdr:nvSpPr>
        <xdr:cNvPr id="12" name="Line 12"/>
        <xdr:cNvSpPr>
          <a:spLocks/>
        </xdr:cNvSpPr>
      </xdr:nvSpPr>
      <xdr:spPr>
        <a:xfrm>
          <a:off x="4772025" y="10191750"/>
          <a:ext cx="428625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171450</xdr:colOff>
      <xdr:row>10</xdr:row>
      <xdr:rowOff>66675</xdr:rowOff>
    </xdr:from>
    <xdr:to>
      <xdr:col>8</xdr:col>
      <xdr:colOff>390525</xdr:colOff>
      <xdr:row>13</xdr:row>
      <xdr:rowOff>47625</xdr:rowOff>
    </xdr:to>
    <xdr:sp>
      <xdr:nvSpPr>
        <xdr:cNvPr id="13" name="AutoShape 13"/>
        <xdr:cNvSpPr>
          <a:spLocks/>
        </xdr:cNvSpPr>
      </xdr:nvSpPr>
      <xdr:spPr>
        <a:xfrm>
          <a:off x="3733800" y="1809750"/>
          <a:ext cx="1428750" cy="495300"/>
        </a:xfrm>
        <a:prstGeom prst="wedgeRoundRectCallout">
          <a:avLst>
            <a:gd name="adj1" fmla="val -36314"/>
            <a:gd name="adj2" fmla="val 98439"/>
          </a:avLst>
        </a:prstGeom>
        <a:solidFill>
          <a:srgbClr val="FFFFFF"/>
        </a:solidFill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gem. § 559  BGB  &gt;  Erhöhungen des Gebrauchswertes, Verbesserung der Wohnverhältnisse und  Einsparungen von Energie oder Wasser !
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33"/>
  <sheetViews>
    <sheetView tabSelected="1" workbookViewId="0" topLeftCell="A1">
      <selection activeCell="D17" sqref="D17"/>
    </sheetView>
  </sheetViews>
  <sheetFormatPr defaultColWidth="11.421875" defaultRowHeight="12.75"/>
  <cols>
    <col min="1" max="1" width="10.57421875" style="1" customWidth="1"/>
    <col min="2" max="2" width="23.00390625" style="1" customWidth="1"/>
    <col min="3" max="3" width="10.28125" style="3" customWidth="1"/>
    <col min="4" max="4" width="9.421875" style="3" customWidth="1"/>
    <col min="5" max="5" width="8.7109375" style="3" customWidth="1"/>
    <col min="6" max="6" width="8.7109375" style="4" customWidth="1"/>
    <col min="7" max="7" width="10.421875" style="1" customWidth="1"/>
    <col min="8" max="8" width="12.28125" style="7" customWidth="1"/>
    <col min="9" max="9" width="11.00390625" style="8" customWidth="1"/>
  </cols>
  <sheetData>
    <row r="4" ht="18.75" customHeight="1">
      <c r="B4" s="2" t="s">
        <v>10</v>
      </c>
    </row>
    <row r="7" ht="12.75">
      <c r="B7" s="23" t="s">
        <v>8</v>
      </c>
    </row>
    <row r="8" spans="2:7" ht="27" customHeight="1">
      <c r="B8" s="207" t="s">
        <v>33</v>
      </c>
      <c r="C8" s="208"/>
      <c r="D8" s="208"/>
      <c r="E8" s="208"/>
      <c r="F8" s="18" t="s">
        <v>88</v>
      </c>
      <c r="G8" s="29">
        <v>35</v>
      </c>
    </row>
    <row r="9" spans="2:7" ht="12.75">
      <c r="B9" s="5"/>
      <c r="C9" s="1"/>
      <c r="D9" s="1"/>
      <c r="E9" s="1"/>
      <c r="F9" s="6" t="s">
        <v>3</v>
      </c>
      <c r="G9" s="30">
        <v>0.05</v>
      </c>
    </row>
    <row r="10" spans="2:11" ht="24">
      <c r="B10" s="5"/>
      <c r="C10" s="1"/>
      <c r="D10" s="1"/>
      <c r="E10" s="1"/>
      <c r="F10" s="36" t="s">
        <v>34</v>
      </c>
      <c r="G10" s="31">
        <v>1150</v>
      </c>
      <c r="J10" s="205"/>
      <c r="K10" s="206"/>
    </row>
    <row r="11" spans="2:7" ht="12.75">
      <c r="B11" s="5"/>
      <c r="C11" s="1"/>
      <c r="D11" s="1"/>
      <c r="E11" s="1"/>
      <c r="F11" s="19"/>
      <c r="G11" s="20"/>
    </row>
    <row r="13" spans="2:9" ht="14.25">
      <c r="B13" s="193" t="s">
        <v>15</v>
      </c>
      <c r="C13" s="24" t="s">
        <v>0</v>
      </c>
      <c r="D13" s="24" t="s">
        <v>22</v>
      </c>
      <c r="E13" s="213" t="s">
        <v>2</v>
      </c>
      <c r="F13" s="214"/>
      <c r="G13" s="25" t="s">
        <v>23</v>
      </c>
      <c r="H13" s="209" t="s">
        <v>5</v>
      </c>
      <c r="I13" s="210"/>
    </row>
    <row r="14" spans="2:9" ht="12.75">
      <c r="B14" s="212"/>
      <c r="C14" s="26" t="s">
        <v>18</v>
      </c>
      <c r="D14" s="26" t="s">
        <v>18</v>
      </c>
      <c r="E14" s="26" t="s">
        <v>18</v>
      </c>
      <c r="F14" s="26" t="s">
        <v>19</v>
      </c>
      <c r="G14" s="27" t="s">
        <v>20</v>
      </c>
      <c r="H14" s="211"/>
      <c r="I14" s="211"/>
    </row>
    <row r="15" spans="2:9" ht="2.25" customHeight="1">
      <c r="B15" s="13"/>
      <c r="C15" s="14"/>
      <c r="D15" s="14"/>
      <c r="E15" s="14"/>
      <c r="F15" s="15"/>
      <c r="G15" s="13"/>
      <c r="H15" s="21"/>
      <c r="I15" s="22"/>
    </row>
    <row r="16" spans="2:9" ht="12.75">
      <c r="B16" s="66" t="s">
        <v>1</v>
      </c>
      <c r="C16" s="32">
        <v>4.5</v>
      </c>
      <c r="D16" s="32">
        <v>6</v>
      </c>
      <c r="E16" s="38">
        <f>D16-C16</f>
        <v>1.5</v>
      </c>
      <c r="F16" s="39">
        <f>E16*12</f>
        <v>18</v>
      </c>
      <c r="G16" s="39">
        <f>FV(G$9/12,12*G$8,-E16)</f>
        <v>1704.1386379372304</v>
      </c>
      <c r="H16" s="28" t="s">
        <v>11</v>
      </c>
      <c r="I16" s="34">
        <f>E16/C16</f>
        <v>0.3333333333333333</v>
      </c>
    </row>
    <row r="17" spans="2:9" ht="12.75">
      <c r="B17" s="10" t="s">
        <v>31</v>
      </c>
      <c r="C17" s="74">
        <f>C21*6/100/12</f>
        <v>1.25</v>
      </c>
      <c r="D17" s="74">
        <f>D21*6/100/12</f>
        <v>0.4375</v>
      </c>
      <c r="E17" s="39">
        <f>D17-C17</f>
        <v>-0.8125</v>
      </c>
      <c r="F17" s="39">
        <f>E17*12</f>
        <v>-9.75</v>
      </c>
      <c r="G17" s="39">
        <f>FV(G$9/12,12*G$8,-E17)</f>
        <v>-923.0750955493331</v>
      </c>
      <c r="H17" s="28" t="s">
        <v>29</v>
      </c>
      <c r="I17" s="80">
        <f>E17/C17</f>
        <v>-0.65</v>
      </c>
    </row>
    <row r="18" spans="2:9" ht="14.25">
      <c r="B18" s="10" t="s">
        <v>24</v>
      </c>
      <c r="C18" s="33">
        <v>1.8</v>
      </c>
      <c r="D18" s="33">
        <v>1.6</v>
      </c>
      <c r="E18" s="40">
        <f>D18-C18</f>
        <v>-0.19999999999999996</v>
      </c>
      <c r="F18" s="40">
        <f>E18*12</f>
        <v>-2.3999999999999995</v>
      </c>
      <c r="G18" s="40">
        <f>FV(G$9/12,12*G$8,-E18)</f>
        <v>-227.21848505829735</v>
      </c>
      <c r="H18" s="28" t="s">
        <v>30</v>
      </c>
      <c r="I18" s="37">
        <f>E18/C18</f>
        <v>-0.11111111111111108</v>
      </c>
    </row>
    <row r="19" spans="2:9" ht="12.75">
      <c r="B19" s="12" t="s">
        <v>12</v>
      </c>
      <c r="C19" s="42">
        <f>SUM(C16:C18)</f>
        <v>7.55</v>
      </c>
      <c r="D19" s="42">
        <f>SUM(D16:D18)</f>
        <v>8.0375</v>
      </c>
      <c r="E19" s="76">
        <f>SUM(E16:E18)</f>
        <v>0.48750000000000004</v>
      </c>
      <c r="F19" s="43">
        <f>SUM(F16:F18)</f>
        <v>5.8500000000000005</v>
      </c>
      <c r="G19" s="43">
        <f>SUM(G16:G18)</f>
        <v>553.8450573296</v>
      </c>
      <c r="H19" s="44" t="s">
        <v>14</v>
      </c>
      <c r="I19" s="35">
        <f>E19/C19</f>
        <v>0.06456953642384107</v>
      </c>
    </row>
    <row r="20" spans="2:9" ht="12.75">
      <c r="B20" s="60"/>
      <c r="C20" s="61"/>
      <c r="D20" s="51"/>
      <c r="E20" s="52"/>
      <c r="F20" s="51"/>
      <c r="G20" s="51"/>
      <c r="H20" s="54"/>
      <c r="I20" s="55" t="s">
        <v>91</v>
      </c>
    </row>
    <row r="21" spans="2:9" ht="12.75">
      <c r="B21" s="69" t="s">
        <v>17</v>
      </c>
      <c r="C21" s="220">
        <v>250</v>
      </c>
      <c r="D21" s="81">
        <f>C21*(100%+Maßnahmen!$N$55)</f>
        <v>87.5</v>
      </c>
      <c r="E21" s="82"/>
      <c r="F21" s="41"/>
      <c r="G21" s="41"/>
      <c r="H21" s="56"/>
      <c r="I21" s="57"/>
    </row>
    <row r="22" spans="2:9" ht="12.75">
      <c r="B22" s="62"/>
      <c r="C22" s="73" t="s">
        <v>21</v>
      </c>
      <c r="D22" s="73" t="s">
        <v>28</v>
      </c>
      <c r="E22" s="53"/>
      <c r="F22" s="53"/>
      <c r="G22" s="53"/>
      <c r="H22" s="58"/>
      <c r="I22" s="59"/>
    </row>
    <row r="23" spans="2:9" ht="12.75">
      <c r="B23" s="79" t="s">
        <v>4</v>
      </c>
      <c r="C23" s="46"/>
      <c r="D23" s="63"/>
      <c r="E23" s="16"/>
      <c r="F23" s="45"/>
      <c r="G23" s="83">
        <f>PV(G$9/12,12*G$8,-E$16)</f>
        <v>297.21351966478665</v>
      </c>
      <c r="H23" s="198" t="s">
        <v>6</v>
      </c>
      <c r="I23" s="199"/>
    </row>
    <row r="24" spans="2:9" ht="12.75">
      <c r="B24" s="67" t="s">
        <v>35</v>
      </c>
      <c r="C24" s="77"/>
      <c r="D24" s="78"/>
      <c r="E24" s="16"/>
      <c r="F24" s="16"/>
      <c r="G24" s="85">
        <f>Maßnahmen!$K$55</f>
        <v>279.45</v>
      </c>
      <c r="H24" s="200" t="s">
        <v>95</v>
      </c>
      <c r="I24" s="204"/>
    </row>
    <row r="25" spans="2:9" ht="12.75">
      <c r="B25" s="10" t="s">
        <v>7</v>
      </c>
      <c r="C25" s="47"/>
      <c r="D25" s="48"/>
      <c r="E25" s="9"/>
      <c r="F25" s="11"/>
      <c r="G25" s="84">
        <f>G24/F16</f>
        <v>15.524999999999999</v>
      </c>
      <c r="H25" s="200"/>
      <c r="I25" s="201"/>
    </row>
    <row r="26" spans="2:9" ht="24" customHeight="1">
      <c r="B26" s="10" t="s">
        <v>9</v>
      </c>
      <c r="C26" s="47"/>
      <c r="D26" s="48"/>
      <c r="E26" s="9"/>
      <c r="F26" s="11"/>
      <c r="G26" s="71">
        <f>G24/G10</f>
        <v>0.243</v>
      </c>
      <c r="H26" s="202" t="s">
        <v>16</v>
      </c>
      <c r="I26" s="203"/>
    </row>
    <row r="27" spans="2:9" ht="23.25" customHeight="1">
      <c r="B27" s="68" t="s">
        <v>32</v>
      </c>
      <c r="C27" s="49"/>
      <c r="D27" s="50"/>
      <c r="E27" s="72">
        <f>G24*11%/12</f>
        <v>2.561625</v>
      </c>
      <c r="F27" s="12"/>
      <c r="G27" s="64"/>
      <c r="H27" s="196" t="s">
        <v>13</v>
      </c>
      <c r="I27" s="197"/>
    </row>
    <row r="29" ht="12.75">
      <c r="B29" s="65" t="s">
        <v>26</v>
      </c>
    </row>
    <row r="30" ht="12.75">
      <c r="B30" s="17" t="s">
        <v>25</v>
      </c>
    </row>
    <row r="31" ht="12.75">
      <c r="B31" s="70" t="s">
        <v>27</v>
      </c>
    </row>
    <row r="33" spans="3:4" ht="12.75">
      <c r="C33" s="75"/>
      <c r="D33" s="194" t="s">
        <v>93</v>
      </c>
    </row>
  </sheetData>
  <mergeCells count="10">
    <mergeCell ref="J10:K10"/>
    <mergeCell ref="B8:E8"/>
    <mergeCell ref="H13:I14"/>
    <mergeCell ref="B13:B14"/>
    <mergeCell ref="E13:F13"/>
    <mergeCell ref="H27:I27"/>
    <mergeCell ref="H23:I23"/>
    <mergeCell ref="H25:I25"/>
    <mergeCell ref="H26:I26"/>
    <mergeCell ref="H24:I24"/>
  </mergeCells>
  <conditionalFormatting sqref="I29:I65536 I9:I12 K10 I15:I16 I19:I22 I1:I7">
    <cfRule type="cellIs" priority="1" dxfId="0" operator="lessThan" stopIfTrue="1">
      <formula>0</formula>
    </cfRule>
  </conditionalFormatting>
  <conditionalFormatting sqref="E16">
    <cfRule type="cellIs" priority="2" dxfId="1" operator="lessThanOrEqual" stopIfTrue="1">
      <formula>$E$27</formula>
    </cfRule>
    <cfRule type="cellIs" priority="3" dxfId="2" operator="greaterThan" stopIfTrue="1">
      <formula>$E$27</formula>
    </cfRule>
  </conditionalFormatting>
  <conditionalFormatting sqref="G24">
    <cfRule type="cellIs" priority="4" dxfId="1" operator="lessThan" stopIfTrue="1">
      <formula>$G$23</formula>
    </cfRule>
    <cfRule type="cellIs" priority="5" dxfId="2" operator="greaterThan" stopIfTrue="1">
      <formula>$G$23</formula>
    </cfRule>
  </conditionalFormatting>
  <printOptions horizontalCentered="1"/>
  <pageMargins left="0.7874015748031497" right="0.5905511811023623" top="1.14" bottom="0.59" header="0.79" footer="0.2362204724409449"/>
  <pageSetup horizontalDpi="600" verticalDpi="600" orientation="landscape" paperSize="9" r:id="rId2"/>
  <headerFooter alignWithMargins="0">
    <oddHeader>&amp;LVorlage:&amp;R&amp;"Arial,Fett"&amp;14Bauberatung Nord-Ost</oddHeader>
    <oddFooter>&amp;L&amp;8&amp;F&amp;R&amp;8Druck: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62"/>
  <sheetViews>
    <sheetView zoomScale="90" zoomScaleNormal="90" workbookViewId="0" topLeftCell="A1">
      <selection activeCell="B58" sqref="B58"/>
    </sheetView>
  </sheetViews>
  <sheetFormatPr defaultColWidth="11.421875" defaultRowHeight="12.75"/>
  <cols>
    <col min="1" max="1" width="1.8515625" style="0" customWidth="1"/>
    <col min="2" max="3" width="10.7109375" style="0" customWidth="1"/>
    <col min="5" max="5" width="9.421875" style="0" bestFit="1" customWidth="1"/>
    <col min="6" max="6" width="9.28125" style="86" bestFit="1" customWidth="1"/>
    <col min="7" max="7" width="7.8515625" style="0" bestFit="1" customWidth="1"/>
    <col min="8" max="8" width="10.28125" style="0" customWidth="1"/>
    <col min="9" max="9" width="11.7109375" style="0" customWidth="1"/>
    <col min="10" max="10" width="9.28125" style="0" bestFit="1" customWidth="1"/>
    <col min="11" max="11" width="10.28125" style="0" bestFit="1" customWidth="1"/>
    <col min="12" max="12" width="14.421875" style="0" bestFit="1" customWidth="1"/>
    <col min="13" max="13" width="8.8515625" style="0" customWidth="1"/>
    <col min="14" max="14" width="9.00390625" style="0" bestFit="1" customWidth="1"/>
  </cols>
  <sheetData>
    <row r="2" ht="15">
      <c r="B2" s="192"/>
    </row>
    <row r="3" ht="12.75">
      <c r="B3" s="191"/>
    </row>
    <row r="4" ht="20.25">
      <c r="B4" s="190" t="s">
        <v>87</v>
      </c>
    </row>
    <row r="5" ht="12.75" customHeight="1">
      <c r="B5" s="178"/>
    </row>
    <row r="6" ht="12.75" customHeight="1">
      <c r="B6" s="178"/>
    </row>
    <row r="7" spans="2:6" ht="12.75">
      <c r="B7" s="189" t="s">
        <v>8</v>
      </c>
      <c r="C7" s="182"/>
      <c r="D7" s="182"/>
      <c r="E7" s="182"/>
      <c r="F7" s="188"/>
    </row>
    <row r="8" spans="2:12" ht="12.75" customHeight="1">
      <c r="B8" s="215" t="s">
        <v>33</v>
      </c>
      <c r="C8" s="216"/>
      <c r="D8" s="216"/>
      <c r="E8" s="216"/>
      <c r="F8" s="216"/>
      <c r="K8" s="182" t="s">
        <v>86</v>
      </c>
      <c r="L8" s="187">
        <v>1000</v>
      </c>
    </row>
    <row r="9" spans="2:13" ht="12.75">
      <c r="B9" s="216"/>
      <c r="C9" s="216"/>
      <c r="D9" s="216"/>
      <c r="E9" s="216"/>
      <c r="F9" s="216"/>
      <c r="K9" s="182" t="s">
        <v>85</v>
      </c>
      <c r="L9" s="224">
        <f>Investition!$G$10</f>
        <v>1150</v>
      </c>
      <c r="M9" s="89" t="s">
        <v>92</v>
      </c>
    </row>
    <row r="10" spans="2:12" ht="12.75">
      <c r="B10" s="185"/>
      <c r="C10" s="185"/>
      <c r="D10" s="185"/>
      <c r="E10" s="185"/>
      <c r="F10" s="185"/>
      <c r="K10" s="182" t="s">
        <v>84</v>
      </c>
      <c r="L10" s="186">
        <f>L8*L9</f>
        <v>1150000</v>
      </c>
    </row>
    <row r="11" spans="2:9" ht="15">
      <c r="B11" s="182"/>
      <c r="E11" s="184"/>
      <c r="F11" s="181"/>
      <c r="G11" s="180"/>
      <c r="H11" s="183"/>
      <c r="I11" s="183"/>
    </row>
    <row r="12" spans="2:9" ht="12.75">
      <c r="B12" s="182"/>
      <c r="E12" s="182"/>
      <c r="F12" s="181"/>
      <c r="G12" s="180"/>
      <c r="H12" s="179"/>
      <c r="I12" s="179"/>
    </row>
    <row r="13" ht="12.75">
      <c r="G13" s="178"/>
    </row>
    <row r="14" spans="2:9" s="175" customFormat="1" ht="12.75">
      <c r="B14" s="177"/>
      <c r="C14" s="176"/>
      <c r="D14" s="176"/>
      <c r="E14" s="176"/>
      <c r="F14" s="176"/>
      <c r="G14" s="176"/>
      <c r="H14" s="176"/>
      <c r="I14" s="176"/>
    </row>
    <row r="15" spans="2:6" ht="12.75">
      <c r="B15" s="174"/>
      <c r="C15" s="173"/>
      <c r="D15" s="173"/>
      <c r="E15" s="173"/>
      <c r="F15" s="172"/>
    </row>
    <row r="16" spans="2:14" ht="38.25">
      <c r="B16" s="217" t="s">
        <v>83</v>
      </c>
      <c r="C16" s="218"/>
      <c r="D16" s="219"/>
      <c r="E16" s="171" t="s">
        <v>82</v>
      </c>
      <c r="F16" s="169" t="s">
        <v>81</v>
      </c>
      <c r="G16" s="170" t="s">
        <v>80</v>
      </c>
      <c r="H16" s="169" t="s">
        <v>79</v>
      </c>
      <c r="I16" s="169" t="s">
        <v>78</v>
      </c>
      <c r="J16" s="169" t="s">
        <v>77</v>
      </c>
      <c r="K16" s="167" t="s">
        <v>76</v>
      </c>
      <c r="L16" s="168" t="s">
        <v>75</v>
      </c>
      <c r="M16" s="167" t="s">
        <v>89</v>
      </c>
      <c r="N16" s="167" t="s">
        <v>90</v>
      </c>
    </row>
    <row r="17" spans="2:14" ht="12.75">
      <c r="B17" s="166"/>
      <c r="C17" s="138"/>
      <c r="D17" s="137"/>
      <c r="E17" s="165"/>
      <c r="F17" s="164"/>
      <c r="G17" s="163"/>
      <c r="H17" s="162"/>
      <c r="I17" s="162"/>
      <c r="J17" s="160"/>
      <c r="K17" s="161"/>
      <c r="L17" s="161"/>
      <c r="M17" s="160"/>
      <c r="N17" s="160"/>
    </row>
    <row r="18" spans="2:14" ht="12.75">
      <c r="B18" s="125" t="s">
        <v>74</v>
      </c>
      <c r="C18" s="124"/>
      <c r="D18" s="123"/>
      <c r="E18" s="112">
        <v>1.5</v>
      </c>
      <c r="F18" s="158"/>
      <c r="G18" s="159"/>
      <c r="H18" s="112"/>
      <c r="I18" s="112"/>
      <c r="J18" s="120"/>
      <c r="K18" s="109">
        <f aca="true" t="shared" si="0" ref="K18:K26">L$9*H18%</f>
        <v>0</v>
      </c>
      <c r="L18" s="109">
        <f aca="true" t="shared" si="1" ref="L18:L26">L$8*K18</f>
        <v>0</v>
      </c>
      <c r="M18" s="119"/>
      <c r="N18" s="119"/>
    </row>
    <row r="19" spans="2:14" ht="12.75">
      <c r="B19" s="125" t="s">
        <v>73</v>
      </c>
      <c r="C19" s="124"/>
      <c r="D19" s="123"/>
      <c r="E19" s="112">
        <v>1</v>
      </c>
      <c r="F19" s="158"/>
      <c r="G19" s="159"/>
      <c r="H19" s="112"/>
      <c r="I19" s="112"/>
      <c r="J19" s="120"/>
      <c r="K19" s="109">
        <f t="shared" si="0"/>
        <v>0</v>
      </c>
      <c r="L19" s="109">
        <f t="shared" si="1"/>
        <v>0</v>
      </c>
      <c r="M19" s="119"/>
      <c r="N19" s="119"/>
    </row>
    <row r="20" spans="2:14" ht="12.75">
      <c r="B20" s="125" t="s">
        <v>72</v>
      </c>
      <c r="C20" s="124"/>
      <c r="D20" s="123"/>
      <c r="E20" s="112">
        <v>0</v>
      </c>
      <c r="F20" s="158"/>
      <c r="G20" s="159"/>
      <c r="H20" s="112"/>
      <c r="I20" s="112"/>
      <c r="J20" s="120"/>
      <c r="K20" s="109">
        <f t="shared" si="0"/>
        <v>0</v>
      </c>
      <c r="L20" s="109">
        <f t="shared" si="1"/>
        <v>0</v>
      </c>
      <c r="M20" s="119"/>
      <c r="N20" s="119"/>
    </row>
    <row r="21" spans="2:14" ht="12.75">
      <c r="B21" s="125" t="s">
        <v>71</v>
      </c>
      <c r="C21" s="124"/>
      <c r="D21" s="123"/>
      <c r="E21" s="112">
        <v>0</v>
      </c>
      <c r="F21" s="158">
        <v>200</v>
      </c>
      <c r="G21" s="121"/>
      <c r="H21" s="112">
        <f aca="true" t="shared" si="2" ref="H21:H26">E21*G21%</f>
        <v>0</v>
      </c>
      <c r="I21" s="112">
        <f aca="true" t="shared" si="3" ref="I21:I36">H21/H$55*100</f>
        <v>0</v>
      </c>
      <c r="J21" s="157"/>
      <c r="K21" s="109">
        <f t="shared" si="0"/>
        <v>0</v>
      </c>
      <c r="L21" s="109">
        <f t="shared" si="1"/>
        <v>0</v>
      </c>
      <c r="M21" s="119"/>
      <c r="N21" s="119"/>
    </row>
    <row r="22" spans="2:14" ht="12.75">
      <c r="B22" s="125" t="s">
        <v>70</v>
      </c>
      <c r="C22" s="124"/>
      <c r="D22" s="123"/>
      <c r="E22" s="112">
        <v>1</v>
      </c>
      <c r="F22" s="140">
        <v>60</v>
      </c>
      <c r="G22" s="121"/>
      <c r="H22" s="112">
        <f t="shared" si="2"/>
        <v>0</v>
      </c>
      <c r="I22" s="112">
        <f t="shared" si="3"/>
        <v>0</v>
      </c>
      <c r="J22" s="157"/>
      <c r="K22" s="109">
        <f t="shared" si="0"/>
        <v>0</v>
      </c>
      <c r="L22" s="109">
        <f t="shared" si="1"/>
        <v>0</v>
      </c>
      <c r="M22" s="119"/>
      <c r="N22" s="119"/>
    </row>
    <row r="23" spans="2:14" ht="12.75">
      <c r="B23" s="125" t="s">
        <v>69</v>
      </c>
      <c r="C23" s="124"/>
      <c r="D23" s="123"/>
      <c r="E23" s="112">
        <v>20</v>
      </c>
      <c r="F23" s="140">
        <v>200</v>
      </c>
      <c r="G23" s="121"/>
      <c r="H23" s="112">
        <f t="shared" si="2"/>
        <v>0</v>
      </c>
      <c r="I23" s="112">
        <f t="shared" si="3"/>
        <v>0</v>
      </c>
      <c r="J23" s="157"/>
      <c r="K23" s="109">
        <f t="shared" si="0"/>
        <v>0</v>
      </c>
      <c r="L23" s="109">
        <f t="shared" si="1"/>
        <v>0</v>
      </c>
      <c r="M23" s="119"/>
      <c r="N23" s="119"/>
    </row>
    <row r="24" spans="2:14" ht="12.75">
      <c r="B24" s="125" t="s">
        <v>68</v>
      </c>
      <c r="C24" s="124"/>
      <c r="D24" s="123"/>
      <c r="E24" s="112">
        <v>12</v>
      </c>
      <c r="F24" s="140">
        <v>300</v>
      </c>
      <c r="G24" s="121"/>
      <c r="H24" s="112">
        <f t="shared" si="2"/>
        <v>0</v>
      </c>
      <c r="I24" s="112">
        <f t="shared" si="3"/>
        <v>0</v>
      </c>
      <c r="J24" s="120"/>
      <c r="K24" s="109">
        <f t="shared" si="0"/>
        <v>0</v>
      </c>
      <c r="L24" s="109">
        <f t="shared" si="1"/>
        <v>0</v>
      </c>
      <c r="M24" s="119"/>
      <c r="N24" s="119"/>
    </row>
    <row r="25" spans="2:14" ht="12.75">
      <c r="B25" s="125" t="s">
        <v>67</v>
      </c>
      <c r="C25" s="124"/>
      <c r="D25" s="123"/>
      <c r="E25" s="112">
        <v>0</v>
      </c>
      <c r="F25" s="122">
        <v>150</v>
      </c>
      <c r="G25" s="121"/>
      <c r="H25" s="112">
        <f t="shared" si="2"/>
        <v>0</v>
      </c>
      <c r="I25" s="112">
        <f t="shared" si="3"/>
        <v>0</v>
      </c>
      <c r="J25" s="157"/>
      <c r="K25" s="109">
        <f t="shared" si="0"/>
        <v>0</v>
      </c>
      <c r="L25" s="109">
        <f t="shared" si="1"/>
        <v>0</v>
      </c>
      <c r="M25" s="119"/>
      <c r="N25" s="119"/>
    </row>
    <row r="26" spans="2:14" ht="12.75">
      <c r="B26" s="118" t="s">
        <v>66</v>
      </c>
      <c r="C26" s="117"/>
      <c r="D26" s="116"/>
      <c r="E26" s="115">
        <v>3</v>
      </c>
      <c r="F26" s="114">
        <v>150</v>
      </c>
      <c r="G26" s="113"/>
      <c r="H26" s="115">
        <f t="shared" si="2"/>
        <v>0</v>
      </c>
      <c r="I26" s="115">
        <f t="shared" si="3"/>
        <v>0</v>
      </c>
      <c r="J26" s="111"/>
      <c r="K26" s="110">
        <f t="shared" si="0"/>
        <v>0</v>
      </c>
      <c r="L26" s="110">
        <f t="shared" si="1"/>
        <v>0</v>
      </c>
      <c r="M26" s="108"/>
      <c r="N26" s="108"/>
    </row>
    <row r="27" spans="2:14" ht="12.75">
      <c r="B27" s="139" t="s">
        <v>65</v>
      </c>
      <c r="C27" s="138"/>
      <c r="D27" s="137"/>
      <c r="E27" s="136">
        <f>SUM(E18:E26)</f>
        <v>38.5</v>
      </c>
      <c r="F27" s="135">
        <f>SUMPRODUCT(E21:E26,F21:F26)/100</f>
        <v>81.1</v>
      </c>
      <c r="G27" s="134"/>
      <c r="H27" s="133">
        <f>SUM(H18:H26)</f>
        <v>0</v>
      </c>
      <c r="I27" s="133">
        <f t="shared" si="3"/>
        <v>0</v>
      </c>
      <c r="J27" s="132">
        <f>SUMPRODUCT(F21:F26,I21:I26)/100</f>
        <v>0</v>
      </c>
      <c r="K27" s="131">
        <f>SUM(K18:K26)</f>
        <v>0</v>
      </c>
      <c r="L27" s="131">
        <f>SUM(L18:L26)</f>
        <v>0</v>
      </c>
      <c r="M27" s="130"/>
      <c r="N27" s="130"/>
    </row>
    <row r="28" spans="2:14" ht="12.75">
      <c r="B28" s="125" t="s">
        <v>64</v>
      </c>
      <c r="C28" s="124"/>
      <c r="D28" s="123"/>
      <c r="E28" s="112">
        <v>0.5</v>
      </c>
      <c r="F28" s="140">
        <v>40</v>
      </c>
      <c r="G28" s="121"/>
      <c r="H28" s="112">
        <f>E28*G28%</f>
        <v>0</v>
      </c>
      <c r="I28" s="112">
        <f t="shared" si="3"/>
        <v>0</v>
      </c>
      <c r="J28" s="120"/>
      <c r="K28" s="109">
        <f>L$9*H28%</f>
        <v>0</v>
      </c>
      <c r="L28" s="109">
        <f>L$8*K28</f>
        <v>0</v>
      </c>
      <c r="M28" s="119"/>
      <c r="N28" s="119"/>
    </row>
    <row r="29" spans="2:14" ht="12.75">
      <c r="B29" s="125" t="s">
        <v>63</v>
      </c>
      <c r="C29" s="124"/>
      <c r="D29" s="123"/>
      <c r="E29" s="112">
        <v>2</v>
      </c>
      <c r="F29" s="122">
        <v>50</v>
      </c>
      <c r="G29" s="121"/>
      <c r="H29" s="112">
        <f>E29*G29%</f>
        <v>0</v>
      </c>
      <c r="I29" s="112">
        <f t="shared" si="3"/>
        <v>0</v>
      </c>
      <c r="J29" s="120"/>
      <c r="K29" s="109">
        <f>L$9*H29%</f>
        <v>0</v>
      </c>
      <c r="L29" s="109">
        <f>L$8*K29</f>
        <v>0</v>
      </c>
      <c r="M29" s="119"/>
      <c r="N29" s="119"/>
    </row>
    <row r="30" spans="2:14" ht="12.75">
      <c r="B30" s="125" t="s">
        <v>62</v>
      </c>
      <c r="C30" s="124"/>
      <c r="D30" s="123"/>
      <c r="E30" s="154">
        <v>1</v>
      </c>
      <c r="F30" s="156">
        <v>40</v>
      </c>
      <c r="G30" s="155"/>
      <c r="H30" s="154">
        <f>E30*G30%</f>
        <v>0</v>
      </c>
      <c r="I30" s="154">
        <f t="shared" si="3"/>
        <v>0</v>
      </c>
      <c r="J30" s="111"/>
      <c r="K30" s="110">
        <f>L$9*H30%</f>
        <v>0</v>
      </c>
      <c r="L30" s="109">
        <f>L$8*K30</f>
        <v>0</v>
      </c>
      <c r="M30" s="108"/>
      <c r="N30" s="108"/>
    </row>
    <row r="31" spans="2:14" ht="12.75">
      <c r="B31" s="118"/>
      <c r="D31" s="153" t="s">
        <v>61</v>
      </c>
      <c r="E31" s="151">
        <f>SUM(E28:E30)</f>
        <v>3.5</v>
      </c>
      <c r="F31" s="152">
        <f>SUMPRODUCT(E28:E30,F28:F30)/100</f>
        <v>1.6</v>
      </c>
      <c r="G31" s="151"/>
      <c r="H31" s="151">
        <f>SUM(H28:H30)</f>
        <v>0</v>
      </c>
      <c r="I31" s="151">
        <f t="shared" si="3"/>
        <v>0</v>
      </c>
      <c r="J31" s="150">
        <f>SUMPRODUCT(F28:F30,I28:I30)/100</f>
        <v>0</v>
      </c>
      <c r="K31" s="149">
        <f>SUM(K28:K30)</f>
        <v>0</v>
      </c>
      <c r="L31" s="149">
        <f>SUM(L28:L30)</f>
        <v>0</v>
      </c>
      <c r="M31" s="148"/>
      <c r="N31" s="148"/>
    </row>
    <row r="32" spans="2:14" ht="12.75">
      <c r="B32" s="139" t="s">
        <v>60</v>
      </c>
      <c r="C32" s="138"/>
      <c r="D32" s="137"/>
      <c r="E32" s="136">
        <f>SUM(E31,E27)</f>
        <v>42</v>
      </c>
      <c r="F32" s="147">
        <f>SUM(F31,F27)</f>
        <v>82.69999999999999</v>
      </c>
      <c r="G32" s="146"/>
      <c r="H32" s="145">
        <f>SUM(H31,H27)</f>
        <v>0</v>
      </c>
      <c r="I32" s="145">
        <f t="shared" si="3"/>
        <v>0</v>
      </c>
      <c r="J32" s="132">
        <f>SUM(J31,J27)</f>
        <v>0</v>
      </c>
      <c r="K32" s="144">
        <f>SUM(K31,K27)</f>
        <v>0</v>
      </c>
      <c r="L32" s="144">
        <f>SUM(L31,L27)</f>
        <v>0</v>
      </c>
      <c r="M32" s="143"/>
      <c r="N32" s="143"/>
    </row>
    <row r="33" spans="2:14" ht="12.75">
      <c r="B33" s="125" t="s">
        <v>59</v>
      </c>
      <c r="C33" s="124"/>
      <c r="D33" s="123"/>
      <c r="E33" s="112">
        <v>3</v>
      </c>
      <c r="F33" s="122">
        <v>200</v>
      </c>
      <c r="G33" s="142">
        <v>10</v>
      </c>
      <c r="H33" s="112">
        <f aca="true" t="shared" si="4" ref="H33:H48">E33*G33%</f>
        <v>0.30000000000000004</v>
      </c>
      <c r="I33" s="112">
        <f t="shared" si="3"/>
        <v>1.1857707509881423</v>
      </c>
      <c r="J33" s="141"/>
      <c r="K33" s="109">
        <f>L$9*H33%</f>
        <v>3.4500000000000006</v>
      </c>
      <c r="L33" s="109">
        <f>L$8*K33</f>
        <v>3450.0000000000005</v>
      </c>
      <c r="M33" s="119"/>
      <c r="N33" s="119"/>
    </row>
    <row r="34" spans="2:14" ht="12.75">
      <c r="B34" s="129" t="s">
        <v>58</v>
      </c>
      <c r="C34" s="128"/>
      <c r="D34" s="127"/>
      <c r="E34" s="112">
        <v>3</v>
      </c>
      <c r="F34" s="122">
        <v>50</v>
      </c>
      <c r="G34" s="121">
        <v>100</v>
      </c>
      <c r="H34" s="112">
        <f t="shared" si="4"/>
        <v>3</v>
      </c>
      <c r="I34" s="126">
        <f t="shared" si="3"/>
        <v>11.857707509881422</v>
      </c>
      <c r="J34" s="120"/>
      <c r="K34" s="109">
        <f>L$9*H34%</f>
        <v>34.5</v>
      </c>
      <c r="L34" s="109">
        <f>L$8*K34</f>
        <v>34500</v>
      </c>
      <c r="M34" s="119">
        <v>-0.15</v>
      </c>
      <c r="N34" s="223">
        <f>M34*G34%</f>
        <v>-0.15</v>
      </c>
    </row>
    <row r="35" spans="2:14" ht="12.75">
      <c r="B35" s="125" t="s">
        <v>57</v>
      </c>
      <c r="C35" s="124"/>
      <c r="D35" s="123"/>
      <c r="E35" s="112">
        <v>3.5</v>
      </c>
      <c r="F35" s="122">
        <v>100</v>
      </c>
      <c r="G35" s="121"/>
      <c r="H35" s="112">
        <f t="shared" si="4"/>
        <v>0</v>
      </c>
      <c r="I35" s="112">
        <f t="shared" si="3"/>
        <v>0</v>
      </c>
      <c r="J35" s="120"/>
      <c r="K35" s="109">
        <f>L$9*H35%</f>
        <v>0</v>
      </c>
      <c r="L35" s="109">
        <f>L$8*K35</f>
        <v>0</v>
      </c>
      <c r="M35" s="119"/>
      <c r="N35" s="119"/>
    </row>
    <row r="36" spans="2:14" ht="12.75">
      <c r="B36" s="125" t="s">
        <v>56</v>
      </c>
      <c r="C36" s="124"/>
      <c r="D36" s="123"/>
      <c r="E36" s="112">
        <v>3</v>
      </c>
      <c r="F36" s="140">
        <v>40</v>
      </c>
      <c r="G36" s="121"/>
      <c r="H36" s="112">
        <f t="shared" si="4"/>
        <v>0</v>
      </c>
      <c r="I36" s="112">
        <f t="shared" si="3"/>
        <v>0</v>
      </c>
      <c r="J36" s="120"/>
      <c r="K36" s="109">
        <f>L$9*H36%</f>
        <v>0</v>
      </c>
      <c r="L36" s="109">
        <f>L$8*K36</f>
        <v>0</v>
      </c>
      <c r="M36" s="119"/>
      <c r="N36" s="119"/>
    </row>
    <row r="37" spans="2:14" ht="12.75">
      <c r="B37" s="129" t="s">
        <v>55</v>
      </c>
      <c r="C37" s="128"/>
      <c r="D37" s="127"/>
      <c r="E37" s="112">
        <v>1</v>
      </c>
      <c r="F37" s="140"/>
      <c r="G37" s="121">
        <v>100</v>
      </c>
      <c r="H37" s="112">
        <f t="shared" si="4"/>
        <v>1</v>
      </c>
      <c r="I37" s="112"/>
      <c r="J37" s="120"/>
      <c r="K37" s="109"/>
      <c r="L37" s="109"/>
      <c r="M37" s="119">
        <v>-0.15</v>
      </c>
      <c r="N37" s="223">
        <f>M37*G37%</f>
        <v>-0.15</v>
      </c>
    </row>
    <row r="38" spans="2:14" ht="12.75">
      <c r="B38" s="125" t="s">
        <v>54</v>
      </c>
      <c r="C38" s="124"/>
      <c r="D38" s="123"/>
      <c r="E38" s="112">
        <v>3</v>
      </c>
      <c r="F38" s="122">
        <v>80</v>
      </c>
      <c r="G38" s="121">
        <v>100</v>
      </c>
      <c r="H38" s="112">
        <f t="shared" si="4"/>
        <v>3</v>
      </c>
      <c r="I38" s="112">
        <f aca="true" t="shared" si="5" ref="I38:I55">H38/H$55*100</f>
        <v>11.857707509881422</v>
      </c>
      <c r="J38" s="120"/>
      <c r="K38" s="109">
        <f aca="true" t="shared" si="6" ref="K38:K48">L$9*H38%</f>
        <v>34.5</v>
      </c>
      <c r="L38" s="109">
        <f aca="true" t="shared" si="7" ref="L38:L48">L$8*K38</f>
        <v>34500</v>
      </c>
      <c r="M38" s="119"/>
      <c r="N38" s="119"/>
    </row>
    <row r="39" spans="2:14" ht="12.75">
      <c r="B39" s="125" t="s">
        <v>53</v>
      </c>
      <c r="C39" s="124"/>
      <c r="D39" s="123"/>
      <c r="E39" s="112">
        <v>2</v>
      </c>
      <c r="F39" s="122">
        <v>100</v>
      </c>
      <c r="G39" s="121"/>
      <c r="H39" s="112">
        <f t="shared" si="4"/>
        <v>0</v>
      </c>
      <c r="I39" s="112">
        <f t="shared" si="5"/>
        <v>0</v>
      </c>
      <c r="J39" s="120"/>
      <c r="K39" s="109">
        <f t="shared" si="6"/>
        <v>0</v>
      </c>
      <c r="L39" s="109">
        <f t="shared" si="7"/>
        <v>0</v>
      </c>
      <c r="M39" s="119"/>
      <c r="N39" s="119"/>
    </row>
    <row r="40" spans="2:14" ht="12.75">
      <c r="B40" s="125" t="s">
        <v>52</v>
      </c>
      <c r="C40" s="124"/>
      <c r="D40" s="123"/>
      <c r="E40" s="112">
        <v>3</v>
      </c>
      <c r="F40" s="122">
        <v>60</v>
      </c>
      <c r="G40" s="121"/>
      <c r="H40" s="112">
        <f t="shared" si="4"/>
        <v>0</v>
      </c>
      <c r="I40" s="112">
        <f t="shared" si="5"/>
        <v>0</v>
      </c>
      <c r="J40" s="120"/>
      <c r="K40" s="109">
        <f t="shared" si="6"/>
        <v>0</v>
      </c>
      <c r="L40" s="109">
        <f t="shared" si="7"/>
        <v>0</v>
      </c>
      <c r="M40" s="119"/>
      <c r="N40" s="119"/>
    </row>
    <row r="41" spans="2:14" ht="12.75">
      <c r="B41" s="129" t="s">
        <v>51</v>
      </c>
      <c r="C41" s="128"/>
      <c r="D41" s="127"/>
      <c r="E41" s="112">
        <v>4</v>
      </c>
      <c r="F41" s="122">
        <v>40</v>
      </c>
      <c r="G41" s="121">
        <v>100</v>
      </c>
      <c r="H41" s="112">
        <f t="shared" si="4"/>
        <v>4</v>
      </c>
      <c r="I41" s="126">
        <f t="shared" si="5"/>
        <v>15.810276679841898</v>
      </c>
      <c r="J41" s="120"/>
      <c r="K41" s="109">
        <f t="shared" si="6"/>
        <v>46</v>
      </c>
      <c r="L41" s="109">
        <f t="shared" si="7"/>
        <v>46000</v>
      </c>
      <c r="M41" s="119">
        <v>-0.1</v>
      </c>
      <c r="N41" s="223">
        <f>M41*G41%</f>
        <v>-0.1</v>
      </c>
    </row>
    <row r="42" spans="2:14" ht="12.75">
      <c r="B42" s="125" t="s">
        <v>50</v>
      </c>
      <c r="C42" s="124"/>
      <c r="D42" s="123"/>
      <c r="E42" s="112">
        <v>4</v>
      </c>
      <c r="F42" s="122">
        <v>150</v>
      </c>
      <c r="G42" s="121"/>
      <c r="H42" s="112">
        <f t="shared" si="4"/>
        <v>0</v>
      </c>
      <c r="I42" s="112">
        <f t="shared" si="5"/>
        <v>0</v>
      </c>
      <c r="J42" s="120"/>
      <c r="K42" s="109">
        <f t="shared" si="6"/>
        <v>0</v>
      </c>
      <c r="L42" s="109">
        <f t="shared" si="7"/>
        <v>0</v>
      </c>
      <c r="M42" s="119"/>
      <c r="N42" s="119"/>
    </row>
    <row r="43" spans="2:14" ht="12.75">
      <c r="B43" s="125" t="s">
        <v>49</v>
      </c>
      <c r="C43" s="124"/>
      <c r="D43" s="123"/>
      <c r="E43" s="112">
        <v>1</v>
      </c>
      <c r="F43" s="140">
        <v>40</v>
      </c>
      <c r="G43" s="121"/>
      <c r="H43" s="112">
        <f t="shared" si="4"/>
        <v>0</v>
      </c>
      <c r="I43" s="112">
        <f t="shared" si="5"/>
        <v>0</v>
      </c>
      <c r="J43" s="120"/>
      <c r="K43" s="109">
        <f t="shared" si="6"/>
        <v>0</v>
      </c>
      <c r="L43" s="109">
        <f t="shared" si="7"/>
        <v>0</v>
      </c>
      <c r="M43" s="119"/>
      <c r="N43" s="119"/>
    </row>
    <row r="44" spans="2:14" ht="12.75">
      <c r="B44" s="125" t="s">
        <v>48</v>
      </c>
      <c r="C44" s="124"/>
      <c r="D44" s="123"/>
      <c r="E44" s="112">
        <v>3.5</v>
      </c>
      <c r="F44" s="122">
        <v>10</v>
      </c>
      <c r="G44" s="121">
        <v>20</v>
      </c>
      <c r="H44" s="112">
        <f t="shared" si="4"/>
        <v>0.7000000000000001</v>
      </c>
      <c r="I44" s="112">
        <f t="shared" si="5"/>
        <v>2.7667984189723325</v>
      </c>
      <c r="J44" s="120"/>
      <c r="K44" s="109">
        <f t="shared" si="6"/>
        <v>8.05</v>
      </c>
      <c r="L44" s="109">
        <f t="shared" si="7"/>
        <v>8050.000000000001</v>
      </c>
      <c r="M44" s="119"/>
      <c r="N44" s="119"/>
    </row>
    <row r="45" spans="2:14" ht="12.75">
      <c r="B45" s="125" t="s">
        <v>47</v>
      </c>
      <c r="C45" s="124"/>
      <c r="D45" s="123"/>
      <c r="E45" s="112">
        <v>2</v>
      </c>
      <c r="F45" s="122">
        <v>15</v>
      </c>
      <c r="G45" s="121">
        <v>20</v>
      </c>
      <c r="H45" s="112">
        <f t="shared" si="4"/>
        <v>0.4</v>
      </c>
      <c r="I45" s="112">
        <f t="shared" si="5"/>
        <v>1.5810276679841897</v>
      </c>
      <c r="J45" s="120"/>
      <c r="K45" s="109">
        <f t="shared" si="6"/>
        <v>4.6000000000000005</v>
      </c>
      <c r="L45" s="109">
        <f t="shared" si="7"/>
        <v>4600.000000000001</v>
      </c>
      <c r="M45" s="119"/>
      <c r="N45" s="119"/>
    </row>
    <row r="46" spans="2:14" ht="12.75">
      <c r="B46" s="125" t="s">
        <v>46</v>
      </c>
      <c r="C46" s="124"/>
      <c r="D46" s="123"/>
      <c r="E46" s="112">
        <v>2</v>
      </c>
      <c r="F46" s="140">
        <v>40</v>
      </c>
      <c r="G46" s="121"/>
      <c r="H46" s="112">
        <f t="shared" si="4"/>
        <v>0</v>
      </c>
      <c r="I46" s="112">
        <f t="shared" si="5"/>
        <v>0</v>
      </c>
      <c r="J46" s="120"/>
      <c r="K46" s="109">
        <f t="shared" si="6"/>
        <v>0</v>
      </c>
      <c r="L46" s="109">
        <f t="shared" si="7"/>
        <v>0</v>
      </c>
      <c r="M46" s="119"/>
      <c r="N46" s="119"/>
    </row>
    <row r="47" spans="2:14" ht="12.75">
      <c r="B47" s="125" t="s">
        <v>45</v>
      </c>
      <c r="C47" s="124"/>
      <c r="D47" s="123"/>
      <c r="E47" s="112">
        <v>0.5</v>
      </c>
      <c r="F47" s="140">
        <v>40</v>
      </c>
      <c r="G47" s="121"/>
      <c r="H47" s="112">
        <f t="shared" si="4"/>
        <v>0</v>
      </c>
      <c r="I47" s="112">
        <f t="shared" si="5"/>
        <v>0</v>
      </c>
      <c r="J47" s="120"/>
      <c r="K47" s="109">
        <f t="shared" si="6"/>
        <v>0</v>
      </c>
      <c r="L47" s="109">
        <f t="shared" si="7"/>
        <v>0</v>
      </c>
      <c r="M47" s="119"/>
      <c r="N47" s="119"/>
    </row>
    <row r="48" spans="2:14" ht="12.75">
      <c r="B48" s="118" t="s">
        <v>44</v>
      </c>
      <c r="C48" s="117"/>
      <c r="D48" s="116"/>
      <c r="E48" s="115">
        <v>0.5</v>
      </c>
      <c r="F48" s="114">
        <v>0</v>
      </c>
      <c r="G48" s="113">
        <v>20</v>
      </c>
      <c r="H48" s="115">
        <f t="shared" si="4"/>
        <v>0.1</v>
      </c>
      <c r="I48" s="115">
        <f t="shared" si="5"/>
        <v>0.3952569169960474</v>
      </c>
      <c r="J48" s="111"/>
      <c r="K48" s="110">
        <f t="shared" si="6"/>
        <v>1.1500000000000001</v>
      </c>
      <c r="L48" s="110">
        <f t="shared" si="7"/>
        <v>1150.0000000000002</v>
      </c>
      <c r="M48" s="108"/>
      <c r="N48" s="108"/>
    </row>
    <row r="49" spans="2:14" ht="12.75">
      <c r="B49" s="139" t="s">
        <v>43</v>
      </c>
      <c r="C49" s="138"/>
      <c r="D49" s="137"/>
      <c r="E49" s="136">
        <f>SUM(E33:E48)</f>
        <v>39</v>
      </c>
      <c r="F49" s="135">
        <f>SUMPRODUCT(E33:E48,F33:F48)/100</f>
        <v>28.05</v>
      </c>
      <c r="G49" s="134"/>
      <c r="H49" s="133">
        <f>SUM(H33:H48)</f>
        <v>12.5</v>
      </c>
      <c r="I49" s="133">
        <f t="shared" si="5"/>
        <v>49.40711462450593</v>
      </c>
      <c r="J49" s="132">
        <f>SUMPRODUCT(F33:F48,I33:I48)/100</f>
        <v>24.62450592885376</v>
      </c>
      <c r="K49" s="131">
        <f>SUM(K33:K48)</f>
        <v>132.25</v>
      </c>
      <c r="L49" s="131">
        <f>SUM(L33:L48)</f>
        <v>132250</v>
      </c>
      <c r="M49" s="130">
        <f>SUM(M33:M48)</f>
        <v>-0.4</v>
      </c>
      <c r="N49" s="130">
        <f>SUM(N33:N48)</f>
        <v>-0.4</v>
      </c>
    </row>
    <row r="50" spans="2:14" ht="12.75">
      <c r="B50" s="129" t="s">
        <v>42</v>
      </c>
      <c r="C50" s="128"/>
      <c r="D50" s="127"/>
      <c r="E50" s="112">
        <v>6</v>
      </c>
      <c r="F50" s="122">
        <v>35</v>
      </c>
      <c r="G50" s="121">
        <v>100</v>
      </c>
      <c r="H50" s="112">
        <f>E50*G50%</f>
        <v>6</v>
      </c>
      <c r="I50" s="126">
        <f t="shared" si="5"/>
        <v>23.715415019762844</v>
      </c>
      <c r="J50" s="120"/>
      <c r="K50" s="109">
        <f>L$9*H50%</f>
        <v>69</v>
      </c>
      <c r="L50" s="109">
        <f>L$8*K50</f>
        <v>69000</v>
      </c>
      <c r="M50" s="119">
        <v>-0.25</v>
      </c>
      <c r="N50" s="223">
        <f>M50*G50%</f>
        <v>-0.25</v>
      </c>
    </row>
    <row r="51" spans="2:14" ht="12.75">
      <c r="B51" s="125" t="s">
        <v>41</v>
      </c>
      <c r="C51" s="124"/>
      <c r="D51" s="123"/>
      <c r="E51" s="112">
        <v>6</v>
      </c>
      <c r="F51" s="122">
        <v>30</v>
      </c>
      <c r="G51" s="121">
        <v>100</v>
      </c>
      <c r="H51" s="112">
        <f>E51*G51%</f>
        <v>6</v>
      </c>
      <c r="I51" s="112">
        <f t="shared" si="5"/>
        <v>23.715415019762844</v>
      </c>
      <c r="J51" s="120"/>
      <c r="K51" s="109">
        <f>L$9*H51%</f>
        <v>69</v>
      </c>
      <c r="L51" s="109">
        <f>L$8*K51</f>
        <v>69000</v>
      </c>
      <c r="M51" s="119"/>
      <c r="N51" s="119"/>
    </row>
    <row r="52" spans="2:14" ht="12.75">
      <c r="B52" s="125" t="s">
        <v>40</v>
      </c>
      <c r="C52" s="124"/>
      <c r="D52" s="123"/>
      <c r="E52" s="112">
        <v>4</v>
      </c>
      <c r="F52" s="122">
        <v>50</v>
      </c>
      <c r="G52" s="121">
        <v>20</v>
      </c>
      <c r="H52" s="112">
        <f>E52*G52%</f>
        <v>0.8</v>
      </c>
      <c r="I52" s="112">
        <f t="shared" si="5"/>
        <v>3.1620553359683794</v>
      </c>
      <c r="J52" s="120"/>
      <c r="K52" s="109">
        <f>L$9*H52%</f>
        <v>9.200000000000001</v>
      </c>
      <c r="L52" s="109">
        <f>L$8*K52</f>
        <v>9200.000000000002</v>
      </c>
      <c r="M52" s="119"/>
      <c r="N52" s="119"/>
    </row>
    <row r="53" spans="2:14" ht="12.75">
      <c r="B53" s="118" t="s">
        <v>39</v>
      </c>
      <c r="C53" s="117"/>
      <c r="D53" s="116"/>
      <c r="E53" s="115">
        <v>3</v>
      </c>
      <c r="F53" s="114">
        <v>35</v>
      </c>
      <c r="G53" s="113"/>
      <c r="H53" s="112">
        <f>E53*G53%</f>
        <v>0</v>
      </c>
      <c r="I53" s="112">
        <f t="shared" si="5"/>
        <v>0</v>
      </c>
      <c r="J53" s="111"/>
      <c r="K53" s="110">
        <f>L$9*H53%</f>
        <v>0</v>
      </c>
      <c r="L53" s="109">
        <f>L$8*K53</f>
        <v>0</v>
      </c>
      <c r="M53" s="108"/>
      <c r="N53" s="108"/>
    </row>
    <row r="54" spans="2:14" ht="12.75">
      <c r="B54" s="103" t="s">
        <v>38</v>
      </c>
      <c r="C54" s="102"/>
      <c r="D54" s="101"/>
      <c r="E54" s="99">
        <f>SUM(E50:E53)</f>
        <v>19</v>
      </c>
      <c r="F54" s="100">
        <f>SUMPRODUCT(E50:E53,F50:F53)/100</f>
        <v>6.95</v>
      </c>
      <c r="G54" s="107"/>
      <c r="H54" s="99">
        <f>SUM(H50:H53)</f>
        <v>12.8</v>
      </c>
      <c r="I54" s="99">
        <f t="shared" si="5"/>
        <v>50.59288537549407</v>
      </c>
      <c r="J54" s="106">
        <f>SUMPRODUCT(F50:F53,I50:I53)/100</f>
        <v>16.99604743083004</v>
      </c>
      <c r="K54" s="105">
        <f>SUM(K50:K53)</f>
        <v>147.2</v>
      </c>
      <c r="L54" s="105">
        <f>SUM(L50:L53)</f>
        <v>147200</v>
      </c>
      <c r="M54" s="104">
        <f>SUM(M50:M53)</f>
        <v>-0.25</v>
      </c>
      <c r="N54" s="104">
        <f>SUM(N50:N53)</f>
        <v>-0.25</v>
      </c>
    </row>
    <row r="55" spans="2:14" ht="12.75">
      <c r="B55" s="103" t="s">
        <v>37</v>
      </c>
      <c r="C55" s="102"/>
      <c r="D55" s="101"/>
      <c r="E55" s="99">
        <f>SUM(E32,E49,E54)</f>
        <v>100</v>
      </c>
      <c r="F55" s="100">
        <f>SUM(F32,F49,F54)</f>
        <v>117.69999999999999</v>
      </c>
      <c r="G55" s="99"/>
      <c r="H55" s="98">
        <f>SUM(H32,H49,H54)</f>
        <v>25.3</v>
      </c>
      <c r="I55" s="98">
        <f t="shared" si="5"/>
        <v>100</v>
      </c>
      <c r="J55" s="97">
        <f>SUM(J32,J49,J54)</f>
        <v>41.6205533596838</v>
      </c>
      <c r="K55" s="96">
        <f>SUM(K32,K49,K54)</f>
        <v>279.45</v>
      </c>
      <c r="L55" s="96">
        <f>SUM(L32,L49,L54)</f>
        <v>279450</v>
      </c>
      <c r="M55" s="95">
        <f>SUM(M32,M49,M54)</f>
        <v>-0.65</v>
      </c>
      <c r="N55" s="94">
        <f>SUM(N32,N49,N54)</f>
        <v>-0.65</v>
      </c>
    </row>
    <row r="56" spans="6:14" ht="22.5" customHeight="1">
      <c r="F56" s="93"/>
      <c r="I56" s="92" t="s">
        <v>36</v>
      </c>
      <c r="J56" s="221">
        <f>Investition!$G$8</f>
        <v>35</v>
      </c>
      <c r="K56" s="222">
        <f>Investition!$G$23</f>
        <v>297.21351966478665</v>
      </c>
      <c r="N56" s="91"/>
    </row>
    <row r="57" spans="2:3" ht="13.5" customHeight="1">
      <c r="B57" s="75"/>
      <c r="C57" s="194" t="s">
        <v>93</v>
      </c>
    </row>
    <row r="58" ht="13.5" customHeight="1"/>
    <row r="59" spans="2:3" ht="14.25" customHeight="1">
      <c r="B59" s="90"/>
      <c r="C59" s="195" t="s">
        <v>94</v>
      </c>
    </row>
    <row r="60" spans="8:9" ht="12.75">
      <c r="H60" s="88"/>
      <c r="I60" s="88"/>
    </row>
    <row r="62" ht="12.75">
      <c r="G62" s="87"/>
    </row>
  </sheetData>
  <mergeCells count="2">
    <mergeCell ref="B8:F9"/>
    <mergeCell ref="B16:D16"/>
  </mergeCells>
  <conditionalFormatting sqref="J55">
    <cfRule type="cellIs" priority="1" dxfId="2" operator="lessThan" stopIfTrue="1">
      <formula>$J$56</formula>
    </cfRule>
    <cfRule type="cellIs" priority="2" dxfId="1" operator="greaterThan" stopIfTrue="1">
      <formula>$J$56</formula>
    </cfRule>
  </conditionalFormatting>
  <conditionalFormatting sqref="K55">
    <cfRule type="cellIs" priority="3" dxfId="1" operator="lessThan" stopIfTrue="1">
      <formula>$K$56</formula>
    </cfRule>
    <cfRule type="cellIs" priority="4" dxfId="2" operator="greaterThan" stopIfTrue="1">
      <formula>$K$56</formula>
    </cfRule>
  </conditionalFormatting>
  <printOptions/>
  <pageMargins left="0.73" right="0.24" top="1.1023622047244095" bottom="0.7874015748031497" header="0.6692913385826772" footer="0.5118110236220472"/>
  <pageSetup fitToHeight="0" fitToWidth="1" horizontalDpi="300" verticalDpi="300" orientation="portrait" paperSize="9" scale="70" r:id="rId2"/>
  <headerFooter alignWithMargins="0">
    <oddHeader>&amp;LVorlage:&amp;R&amp;"Arial,Fett"&amp;14Bauberatung Nord-Ost</oddHeader>
    <oddFooter>&amp;L&amp;8&amp;F&amp;R&amp;8Druck: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Albers</dc:creator>
  <cp:keywords/>
  <dc:description/>
  <cp:lastModifiedBy>Albers</cp:lastModifiedBy>
  <cp:lastPrinted>2008-03-10T22:43:34Z</cp:lastPrinted>
  <dcterms:created xsi:type="dcterms:W3CDTF">2006-08-23T14:10:29Z</dcterms:created>
  <dcterms:modified xsi:type="dcterms:W3CDTF">2008-03-10T22:43:36Z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